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（合格）临高政务" sheetId="1" r:id="rId1"/>
  </sheets>
  <definedNames/>
  <calcPr fullCalcOnLoad="1"/>
</workbook>
</file>

<file path=xl/sharedStrings.xml><?xml version="1.0" encoding="utf-8"?>
<sst xmlns="http://schemas.openxmlformats.org/spreadsheetml/2006/main" count="612" uniqueCount="10">
  <si>
    <t>附件1、临高县政务服务中心政务辅助人员公开招聘合格人员名册</t>
  </si>
  <si>
    <t>序号</t>
  </si>
  <si>
    <t>报考号</t>
  </si>
  <si>
    <t>报考岗位</t>
  </si>
  <si>
    <t>姓名</t>
  </si>
  <si>
    <t>0101_系统操作管理员1</t>
  </si>
  <si>
    <t>0102_系统操作管理员2</t>
  </si>
  <si>
    <t>0103_制证员</t>
  </si>
  <si>
    <t>0104_业务咨询员</t>
  </si>
  <si>
    <t>0105_引导员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</si>
</sst>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9"/>
  <sheetViews>
    <sheetView tabSelected="1" workbookViewId="0" topLeftCell="A606">
      <selection activeCell="H611" sqref="H611"/>
    </sheetView>
  </sheetViews>
  <sheetFormatPr defaultColWidth="9.00390625" defaultRowHeight="42" customHeight="1"/>
  <cols>
    <col min="1" max="1" width="9.00390625" style="2" customWidth="1"/>
    <col min="2" max="2" width="24.8515625" style="2" customWidth="1"/>
    <col min="3" max="3" width="21.57421875" style="2" customWidth="1"/>
    <col min="4" max="4" width="18.140625" style="2" customWidth="1"/>
    <col min="5" max="16384" width="9.00390625" style="2" customWidth="1"/>
  </cols>
  <sheetData>
    <row r="1" ht="94.5" customHeight="1">
      <c r="A1" s="3" t="s">
        <v>0</v>
      </c>
    </row>
    <row r="2" spans="1:4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42" customHeight="1">
      <c r="A3" s="5">
        <v>1</v>
      </c>
      <c r="B3" s="6" t="str">
        <f>"2612202009031101448"</f>
        <v>2612202009031101448</v>
      </c>
      <c r="C3" s="6" t="s">
        <v>5</v>
      </c>
      <c r="D3" s="6" t="str">
        <f>"王则雲"</f>
        <v>王则雲</v>
      </c>
    </row>
    <row r="4" spans="1:4" ht="42" customHeight="1">
      <c r="A4" s="5">
        <v>2</v>
      </c>
      <c r="B4" s="6" t="str">
        <f>"26122020090315252735"</f>
        <v>26122020090315252735</v>
      </c>
      <c r="C4" s="6" t="s">
        <v>5</v>
      </c>
      <c r="D4" s="6" t="str">
        <f>"谢松松"</f>
        <v>谢松松</v>
      </c>
    </row>
    <row r="5" spans="1:4" ht="42" customHeight="1">
      <c r="A5" s="5">
        <v>3</v>
      </c>
      <c r="B5" s="6" t="str">
        <f>"26122020090316460955"</f>
        <v>26122020090316460955</v>
      </c>
      <c r="C5" s="6" t="s">
        <v>5</v>
      </c>
      <c r="D5" s="6" t="str">
        <f>"王泽农"</f>
        <v>王泽农</v>
      </c>
    </row>
    <row r="6" spans="1:4" ht="42" customHeight="1">
      <c r="A6" s="5">
        <v>4</v>
      </c>
      <c r="B6" s="6" t="str">
        <f>"26122020090317102159"</f>
        <v>26122020090317102159</v>
      </c>
      <c r="C6" s="6" t="s">
        <v>5</v>
      </c>
      <c r="D6" s="6" t="str">
        <f>"曾祥佩"</f>
        <v>曾祥佩</v>
      </c>
    </row>
    <row r="7" spans="1:4" ht="42" customHeight="1">
      <c r="A7" s="5">
        <v>5</v>
      </c>
      <c r="B7" s="6" t="str">
        <f>"26122020090317332469"</f>
        <v>26122020090317332469</v>
      </c>
      <c r="C7" s="6" t="s">
        <v>5</v>
      </c>
      <c r="D7" s="6" t="str">
        <f>"陈盛"</f>
        <v>陈盛</v>
      </c>
    </row>
    <row r="8" spans="1:4" ht="42" customHeight="1">
      <c r="A8" s="5">
        <v>6</v>
      </c>
      <c r="B8" s="6" t="str">
        <f>"26122020090318064080"</f>
        <v>26122020090318064080</v>
      </c>
      <c r="C8" s="6" t="s">
        <v>5</v>
      </c>
      <c r="D8" s="6" t="str">
        <f>"王昭璋"</f>
        <v>王昭璋</v>
      </c>
    </row>
    <row r="9" spans="1:4" ht="42" customHeight="1">
      <c r="A9" s="5">
        <v>7</v>
      </c>
      <c r="B9" s="6" t="str">
        <f>"261220200903191005102"</f>
        <v>261220200903191005102</v>
      </c>
      <c r="C9" s="6" t="s">
        <v>5</v>
      </c>
      <c r="D9" s="6" t="str">
        <f>"莫光钦"</f>
        <v>莫光钦</v>
      </c>
    </row>
    <row r="10" spans="1:4" ht="42" customHeight="1">
      <c r="A10" s="5">
        <v>8</v>
      </c>
      <c r="B10" s="6" t="str">
        <f>"261220200903195134129"</f>
        <v>261220200903195134129</v>
      </c>
      <c r="C10" s="6" t="s">
        <v>5</v>
      </c>
      <c r="D10" s="6" t="str">
        <f>"郭书良"</f>
        <v>郭书良</v>
      </c>
    </row>
    <row r="11" spans="1:4" ht="42" customHeight="1">
      <c r="A11" s="5">
        <v>9</v>
      </c>
      <c r="B11" s="6" t="str">
        <f>"261220200903200428136"</f>
        <v>261220200903200428136</v>
      </c>
      <c r="C11" s="6" t="s">
        <v>5</v>
      </c>
      <c r="D11" s="6" t="str">
        <f>"王壮"</f>
        <v>王壮</v>
      </c>
    </row>
    <row r="12" spans="1:4" ht="42" customHeight="1">
      <c r="A12" s="5">
        <v>10</v>
      </c>
      <c r="B12" s="6" t="str">
        <f>"261220200903201614139"</f>
        <v>261220200903201614139</v>
      </c>
      <c r="C12" s="6" t="s">
        <v>5</v>
      </c>
      <c r="D12" s="6" t="str">
        <f>"赵政"</f>
        <v>赵政</v>
      </c>
    </row>
    <row r="13" spans="1:4" ht="42" customHeight="1">
      <c r="A13" s="5">
        <v>11</v>
      </c>
      <c r="B13" s="6" t="str">
        <f>"261220200903205144162"</f>
        <v>261220200903205144162</v>
      </c>
      <c r="C13" s="6" t="s">
        <v>5</v>
      </c>
      <c r="D13" s="6" t="str">
        <f>"符荣宝"</f>
        <v>符荣宝</v>
      </c>
    </row>
    <row r="14" spans="1:4" ht="42" customHeight="1">
      <c r="A14" s="5">
        <v>12</v>
      </c>
      <c r="B14" s="6" t="str">
        <f>"261220200903214446186"</f>
        <v>261220200903214446186</v>
      </c>
      <c r="C14" s="6" t="s">
        <v>5</v>
      </c>
      <c r="D14" s="6" t="str">
        <f>"王善君"</f>
        <v>王善君</v>
      </c>
    </row>
    <row r="15" spans="1:4" ht="42" customHeight="1">
      <c r="A15" s="5">
        <v>13</v>
      </c>
      <c r="B15" s="6" t="str">
        <f>"261220200903221935202"</f>
        <v>261220200903221935202</v>
      </c>
      <c r="C15" s="6" t="s">
        <v>5</v>
      </c>
      <c r="D15" s="6" t="str">
        <f>"王荟杰"</f>
        <v>王荟杰</v>
      </c>
    </row>
    <row r="16" spans="1:4" ht="42" customHeight="1">
      <c r="A16" s="5">
        <v>14</v>
      </c>
      <c r="B16" s="6" t="str">
        <f>"261220200903222223204"</f>
        <v>261220200903222223204</v>
      </c>
      <c r="C16" s="6" t="s">
        <v>5</v>
      </c>
      <c r="D16" s="6" t="str">
        <f>"王晓东"</f>
        <v>王晓东</v>
      </c>
    </row>
    <row r="17" spans="1:4" ht="42" customHeight="1">
      <c r="A17" s="5">
        <v>15</v>
      </c>
      <c r="B17" s="6" t="str">
        <f>"261220200903225639215"</f>
        <v>261220200903225639215</v>
      </c>
      <c r="C17" s="6" t="s">
        <v>5</v>
      </c>
      <c r="D17" s="6" t="str">
        <f>"黄青娜"</f>
        <v>黄青娜</v>
      </c>
    </row>
    <row r="18" spans="1:4" ht="42" customHeight="1">
      <c r="A18" s="5">
        <v>16</v>
      </c>
      <c r="B18" s="6" t="str">
        <f>"261220200904091047274"</f>
        <v>261220200904091047274</v>
      </c>
      <c r="C18" s="6" t="s">
        <v>5</v>
      </c>
      <c r="D18" s="6" t="str">
        <f>"郑雅倩"</f>
        <v>郑雅倩</v>
      </c>
    </row>
    <row r="19" spans="1:4" ht="42" customHeight="1">
      <c r="A19" s="5">
        <v>17</v>
      </c>
      <c r="B19" s="6" t="str">
        <f>"261220200904104009320"</f>
        <v>261220200904104009320</v>
      </c>
      <c r="C19" s="6" t="s">
        <v>5</v>
      </c>
      <c r="D19" s="6" t="str">
        <f>"吴春燕"</f>
        <v>吴春燕</v>
      </c>
    </row>
    <row r="20" spans="1:4" ht="42" customHeight="1">
      <c r="A20" s="5">
        <v>18</v>
      </c>
      <c r="B20" s="6" t="str">
        <f>"261220200904110320334"</f>
        <v>261220200904110320334</v>
      </c>
      <c r="C20" s="6" t="s">
        <v>5</v>
      </c>
      <c r="D20" s="6" t="str">
        <f>"王婕"</f>
        <v>王婕</v>
      </c>
    </row>
    <row r="21" spans="1:4" ht="42" customHeight="1">
      <c r="A21" s="5">
        <v>19</v>
      </c>
      <c r="B21" s="6" t="str">
        <f>"261220200904110425336"</f>
        <v>261220200904110425336</v>
      </c>
      <c r="C21" s="6" t="s">
        <v>5</v>
      </c>
      <c r="D21" s="6" t="str">
        <f>"邢梅冬"</f>
        <v>邢梅冬</v>
      </c>
    </row>
    <row r="22" spans="1:4" ht="42" customHeight="1">
      <c r="A22" s="5">
        <v>20</v>
      </c>
      <c r="B22" s="6" t="str">
        <f>"261220200904113501363"</f>
        <v>261220200904113501363</v>
      </c>
      <c r="C22" s="6" t="s">
        <v>5</v>
      </c>
      <c r="D22" s="6" t="str">
        <f>"黄新雄"</f>
        <v>黄新雄</v>
      </c>
    </row>
    <row r="23" spans="1:4" ht="42" customHeight="1">
      <c r="A23" s="5">
        <v>21</v>
      </c>
      <c r="B23" s="6" t="str">
        <f>"261220200904140636424"</f>
        <v>261220200904140636424</v>
      </c>
      <c r="C23" s="6" t="s">
        <v>5</v>
      </c>
      <c r="D23" s="6" t="str">
        <f>"张乐煌"</f>
        <v>张乐煌</v>
      </c>
    </row>
    <row r="24" spans="1:4" ht="42" customHeight="1">
      <c r="A24" s="5">
        <v>22</v>
      </c>
      <c r="B24" s="6" t="str">
        <f>"261220200904145426446"</f>
        <v>261220200904145426446</v>
      </c>
      <c r="C24" s="6" t="s">
        <v>5</v>
      </c>
      <c r="D24" s="6" t="str">
        <f>"吕行"</f>
        <v>吕行</v>
      </c>
    </row>
    <row r="25" spans="1:4" ht="42" customHeight="1">
      <c r="A25" s="5">
        <v>23</v>
      </c>
      <c r="B25" s="6" t="str">
        <f>"261220200904145638447"</f>
        <v>261220200904145638447</v>
      </c>
      <c r="C25" s="6" t="s">
        <v>5</v>
      </c>
      <c r="D25" s="6" t="str">
        <f>"王思游"</f>
        <v>王思游</v>
      </c>
    </row>
    <row r="26" spans="1:4" ht="42" customHeight="1">
      <c r="A26" s="5">
        <v>24</v>
      </c>
      <c r="B26" s="6" t="str">
        <f>"261220200904151839466"</f>
        <v>261220200904151839466</v>
      </c>
      <c r="C26" s="6" t="s">
        <v>5</v>
      </c>
      <c r="D26" s="6" t="str">
        <f>"姜祖斌"</f>
        <v>姜祖斌</v>
      </c>
    </row>
    <row r="27" spans="1:4" ht="42" customHeight="1">
      <c r="A27" s="5">
        <v>25</v>
      </c>
      <c r="B27" s="6" t="str">
        <f>"261220200904203427593"</f>
        <v>261220200904203427593</v>
      </c>
      <c r="C27" s="6" t="s">
        <v>5</v>
      </c>
      <c r="D27" s="6" t="str">
        <f>"王振宇"</f>
        <v>王振宇</v>
      </c>
    </row>
    <row r="28" spans="1:4" ht="42" customHeight="1">
      <c r="A28" s="5">
        <v>26</v>
      </c>
      <c r="B28" s="6" t="str">
        <f>"261220200904210329604"</f>
        <v>261220200904210329604</v>
      </c>
      <c r="C28" s="6" t="s">
        <v>5</v>
      </c>
      <c r="D28" s="6" t="str">
        <f>"陈灼鑫"</f>
        <v>陈灼鑫</v>
      </c>
    </row>
    <row r="29" spans="1:4" ht="42" customHeight="1">
      <c r="A29" s="5">
        <v>27</v>
      </c>
      <c r="B29" s="6" t="str">
        <f>"261220200904220128634"</f>
        <v>261220200904220128634</v>
      </c>
      <c r="C29" s="6" t="s">
        <v>5</v>
      </c>
      <c r="D29" s="6" t="str">
        <f>"郑得淋"</f>
        <v>郑得淋</v>
      </c>
    </row>
    <row r="30" spans="1:4" ht="42" customHeight="1">
      <c r="A30" s="5">
        <v>28</v>
      </c>
      <c r="B30" s="6" t="str">
        <f>"261220200904234318697"</f>
        <v>261220200904234318697</v>
      </c>
      <c r="C30" s="6" t="s">
        <v>5</v>
      </c>
      <c r="D30" s="6" t="str">
        <f>"王晓清"</f>
        <v>王晓清</v>
      </c>
    </row>
    <row r="31" spans="1:4" ht="42" customHeight="1">
      <c r="A31" s="5">
        <v>29</v>
      </c>
      <c r="B31" s="6" t="str">
        <f>"261220200905100339754"</f>
        <v>261220200905100339754</v>
      </c>
      <c r="C31" s="6" t="s">
        <v>5</v>
      </c>
      <c r="D31" s="6" t="str">
        <f>"李杨彪"</f>
        <v>李杨彪</v>
      </c>
    </row>
    <row r="32" spans="1:4" ht="42" customHeight="1">
      <c r="A32" s="5">
        <v>30</v>
      </c>
      <c r="B32" s="6" t="str">
        <f>"261220200905103421770"</f>
        <v>261220200905103421770</v>
      </c>
      <c r="C32" s="6" t="s">
        <v>5</v>
      </c>
      <c r="D32" s="6" t="str">
        <f>"张霞"</f>
        <v>张霞</v>
      </c>
    </row>
    <row r="33" spans="1:4" ht="42" customHeight="1">
      <c r="A33" s="5">
        <v>31</v>
      </c>
      <c r="B33" s="6" t="str">
        <f>"261220200905111209788"</f>
        <v>261220200905111209788</v>
      </c>
      <c r="C33" s="6" t="s">
        <v>5</v>
      </c>
      <c r="D33" s="6" t="str">
        <f>"劳家才"</f>
        <v>劳家才</v>
      </c>
    </row>
    <row r="34" spans="1:4" ht="42" customHeight="1">
      <c r="A34" s="5">
        <v>32</v>
      </c>
      <c r="B34" s="6" t="str">
        <f>"261220200905113841805"</f>
        <v>261220200905113841805</v>
      </c>
      <c r="C34" s="6" t="s">
        <v>5</v>
      </c>
      <c r="D34" s="6" t="str">
        <f>"郑可为"</f>
        <v>郑可为</v>
      </c>
    </row>
    <row r="35" spans="1:4" ht="42" customHeight="1">
      <c r="A35" s="5">
        <v>33</v>
      </c>
      <c r="B35" s="6" t="str">
        <f>"261220200905132828859"</f>
        <v>261220200905132828859</v>
      </c>
      <c r="C35" s="6" t="s">
        <v>5</v>
      </c>
      <c r="D35" s="6" t="str">
        <f>"李德辉"</f>
        <v>李德辉</v>
      </c>
    </row>
    <row r="36" spans="1:4" ht="42" customHeight="1">
      <c r="A36" s="5">
        <v>34</v>
      </c>
      <c r="B36" s="6" t="str">
        <f>"261220200905162759936"</f>
        <v>261220200905162759936</v>
      </c>
      <c r="C36" s="6" t="s">
        <v>5</v>
      </c>
      <c r="D36" s="6" t="str">
        <f>"蔡親海"</f>
        <v>蔡親海</v>
      </c>
    </row>
    <row r="37" spans="1:4" ht="42" customHeight="1">
      <c r="A37" s="5">
        <v>35</v>
      </c>
      <c r="B37" s="6" t="str">
        <f>"2612202009052117461006"</f>
        <v>2612202009052117461006</v>
      </c>
      <c r="C37" s="6" t="s">
        <v>5</v>
      </c>
      <c r="D37" s="6" t="str">
        <f>"钱小妹"</f>
        <v>钱小妹</v>
      </c>
    </row>
    <row r="38" spans="1:4" ht="42" customHeight="1">
      <c r="A38" s="5">
        <v>36</v>
      </c>
      <c r="B38" s="6" t="str">
        <f>"2612202009031026385"</f>
        <v>2612202009031026385</v>
      </c>
      <c r="C38" s="6" t="s">
        <v>6</v>
      </c>
      <c r="D38" s="6" t="str">
        <f>"谢晋聪"</f>
        <v>谢晋聪</v>
      </c>
    </row>
    <row r="39" spans="1:4" ht="42" customHeight="1">
      <c r="A39" s="5">
        <v>37</v>
      </c>
      <c r="B39" s="6" t="str">
        <f>"2612202009031042156"</f>
        <v>2612202009031042156</v>
      </c>
      <c r="C39" s="6" t="s">
        <v>6</v>
      </c>
      <c r="D39" s="6" t="str">
        <f>"吴云"</f>
        <v>吴云</v>
      </c>
    </row>
    <row r="40" spans="1:4" ht="42" customHeight="1">
      <c r="A40" s="5">
        <v>38</v>
      </c>
      <c r="B40" s="6" t="str">
        <f>"26122020090311195411"</f>
        <v>26122020090311195411</v>
      </c>
      <c r="C40" s="6" t="s">
        <v>6</v>
      </c>
      <c r="D40" s="6" t="str">
        <f>"陈勇锟"</f>
        <v>陈勇锟</v>
      </c>
    </row>
    <row r="41" spans="1:4" ht="42" customHeight="1">
      <c r="A41" s="5">
        <v>39</v>
      </c>
      <c r="B41" s="6" t="str">
        <f>"26122020090312032217"</f>
        <v>26122020090312032217</v>
      </c>
      <c r="C41" s="6" t="s">
        <v>6</v>
      </c>
      <c r="D41" s="6" t="str">
        <f>"林小麦"</f>
        <v>林小麦</v>
      </c>
    </row>
    <row r="42" spans="1:4" ht="42" customHeight="1">
      <c r="A42" s="5">
        <v>40</v>
      </c>
      <c r="B42" s="6" t="str">
        <f>"26122020090314070528"</f>
        <v>26122020090314070528</v>
      </c>
      <c r="C42" s="6" t="s">
        <v>6</v>
      </c>
      <c r="D42" s="6" t="str">
        <f>"陈可欣"</f>
        <v>陈可欣</v>
      </c>
    </row>
    <row r="43" spans="1:4" ht="42" customHeight="1">
      <c r="A43" s="5">
        <v>41</v>
      </c>
      <c r="B43" s="6" t="str">
        <f>"26122020090314090629"</f>
        <v>26122020090314090629</v>
      </c>
      <c r="C43" s="6" t="s">
        <v>6</v>
      </c>
      <c r="D43" s="6" t="str">
        <f>"吴海霞"</f>
        <v>吴海霞</v>
      </c>
    </row>
    <row r="44" spans="1:4" ht="42" customHeight="1">
      <c r="A44" s="5">
        <v>42</v>
      </c>
      <c r="B44" s="6" t="str">
        <f>"26122020090314322830"</f>
        <v>26122020090314322830</v>
      </c>
      <c r="C44" s="6" t="s">
        <v>6</v>
      </c>
      <c r="D44" s="6" t="str">
        <f>"符春乾"</f>
        <v>符春乾</v>
      </c>
    </row>
    <row r="45" spans="1:4" ht="42" customHeight="1">
      <c r="A45" s="5">
        <v>43</v>
      </c>
      <c r="B45" s="6" t="str">
        <f>"26122020090314524132"</f>
        <v>26122020090314524132</v>
      </c>
      <c r="C45" s="6" t="s">
        <v>6</v>
      </c>
      <c r="D45" s="6" t="str">
        <f>"何石佳"</f>
        <v>何石佳</v>
      </c>
    </row>
    <row r="46" spans="1:4" ht="42" customHeight="1">
      <c r="A46" s="5">
        <v>44</v>
      </c>
      <c r="B46" s="6" t="str">
        <f>"26122020090314530633"</f>
        <v>26122020090314530633</v>
      </c>
      <c r="C46" s="6" t="s">
        <v>6</v>
      </c>
      <c r="D46" s="6" t="str">
        <f>"陈岸争"</f>
        <v>陈岸争</v>
      </c>
    </row>
    <row r="47" spans="1:4" ht="42" customHeight="1">
      <c r="A47" s="5">
        <v>45</v>
      </c>
      <c r="B47" s="6" t="str">
        <f>"26122020090315293036"</f>
        <v>26122020090315293036</v>
      </c>
      <c r="C47" s="6" t="s">
        <v>6</v>
      </c>
      <c r="D47" s="6" t="str">
        <f>"符溪玲"</f>
        <v>符溪玲</v>
      </c>
    </row>
    <row r="48" spans="1:4" ht="42" customHeight="1">
      <c r="A48" s="5">
        <v>46</v>
      </c>
      <c r="B48" s="6" t="str">
        <f>"26122020090316034045"</f>
        <v>26122020090316034045</v>
      </c>
      <c r="C48" s="6" t="s">
        <v>6</v>
      </c>
      <c r="D48" s="6" t="str">
        <f>"郑玉"</f>
        <v>郑玉</v>
      </c>
    </row>
    <row r="49" spans="1:4" ht="42" customHeight="1">
      <c r="A49" s="5">
        <v>47</v>
      </c>
      <c r="B49" s="6" t="str">
        <f>"26122020090316282847"</f>
        <v>26122020090316282847</v>
      </c>
      <c r="C49" s="6" t="s">
        <v>6</v>
      </c>
      <c r="D49" s="6" t="str">
        <f>"李姣"</f>
        <v>李姣</v>
      </c>
    </row>
    <row r="50" spans="1:4" ht="42" customHeight="1">
      <c r="A50" s="5">
        <v>48</v>
      </c>
      <c r="B50" s="6" t="str">
        <f>"26122020090317000256"</f>
        <v>26122020090317000256</v>
      </c>
      <c r="C50" s="6" t="s">
        <v>6</v>
      </c>
      <c r="D50" s="6" t="str">
        <f>"邓陈杏"</f>
        <v>邓陈杏</v>
      </c>
    </row>
    <row r="51" spans="1:4" ht="42" customHeight="1">
      <c r="A51" s="5">
        <v>49</v>
      </c>
      <c r="B51" s="6" t="str">
        <f>"26122020090317090458"</f>
        <v>26122020090317090458</v>
      </c>
      <c r="C51" s="6" t="s">
        <v>6</v>
      </c>
      <c r="D51" s="6" t="str">
        <f>"王凡"</f>
        <v>王凡</v>
      </c>
    </row>
    <row r="52" spans="1:4" ht="42" customHeight="1">
      <c r="A52" s="5">
        <v>50</v>
      </c>
      <c r="B52" s="6" t="str">
        <f>"26122020090317224862"</f>
        <v>26122020090317224862</v>
      </c>
      <c r="C52" s="6" t="s">
        <v>6</v>
      </c>
      <c r="D52" s="6" t="str">
        <f>"黄晓娇"</f>
        <v>黄晓娇</v>
      </c>
    </row>
    <row r="53" spans="1:4" ht="42" customHeight="1">
      <c r="A53" s="5">
        <v>51</v>
      </c>
      <c r="B53" s="6" t="str">
        <f>"26122020090317265565"</f>
        <v>26122020090317265565</v>
      </c>
      <c r="C53" s="6" t="s">
        <v>6</v>
      </c>
      <c r="D53" s="6" t="str">
        <f>"陈晓民"</f>
        <v>陈晓民</v>
      </c>
    </row>
    <row r="54" spans="1:4" ht="42" customHeight="1">
      <c r="A54" s="5">
        <v>52</v>
      </c>
      <c r="B54" s="6" t="str">
        <f>"26122020090317274666"</f>
        <v>26122020090317274666</v>
      </c>
      <c r="C54" s="6" t="s">
        <v>6</v>
      </c>
      <c r="D54" s="6" t="str">
        <f>"何婷婷"</f>
        <v>何婷婷</v>
      </c>
    </row>
    <row r="55" spans="1:4" ht="42" customHeight="1">
      <c r="A55" s="5">
        <v>53</v>
      </c>
      <c r="B55" s="6" t="str">
        <f>"26122020090317303768"</f>
        <v>26122020090317303768</v>
      </c>
      <c r="C55" s="6" t="s">
        <v>6</v>
      </c>
      <c r="D55" s="6" t="str">
        <f>"刘龄丽"</f>
        <v>刘龄丽</v>
      </c>
    </row>
    <row r="56" spans="1:4" ht="42" customHeight="1">
      <c r="A56" s="5">
        <v>54</v>
      </c>
      <c r="B56" s="6" t="str">
        <f>"26122020090317512474"</f>
        <v>26122020090317512474</v>
      </c>
      <c r="C56" s="6" t="s">
        <v>6</v>
      </c>
      <c r="D56" s="6" t="str">
        <f>"林玉恒"</f>
        <v>林玉恒</v>
      </c>
    </row>
    <row r="57" spans="1:4" ht="42" customHeight="1">
      <c r="A57" s="5">
        <v>55</v>
      </c>
      <c r="B57" s="6" t="str">
        <f>"26122020090317542175"</f>
        <v>26122020090317542175</v>
      </c>
      <c r="C57" s="6" t="s">
        <v>6</v>
      </c>
      <c r="D57" s="6" t="str">
        <f>"王茹"</f>
        <v>王茹</v>
      </c>
    </row>
    <row r="58" spans="1:4" ht="42" customHeight="1">
      <c r="A58" s="5">
        <v>56</v>
      </c>
      <c r="B58" s="6" t="str">
        <f>"26122020090318020077"</f>
        <v>26122020090318020077</v>
      </c>
      <c r="C58" s="6" t="s">
        <v>6</v>
      </c>
      <c r="D58" s="6" t="str">
        <f>"陈会清"</f>
        <v>陈会清</v>
      </c>
    </row>
    <row r="59" spans="1:4" ht="42" customHeight="1">
      <c r="A59" s="5">
        <v>57</v>
      </c>
      <c r="B59" s="6" t="str">
        <f>"26122020090318040278"</f>
        <v>26122020090318040278</v>
      </c>
      <c r="C59" s="6" t="s">
        <v>6</v>
      </c>
      <c r="D59" s="6" t="str">
        <f>"王洪泽"</f>
        <v>王洪泽</v>
      </c>
    </row>
    <row r="60" spans="1:4" ht="42" customHeight="1">
      <c r="A60" s="5">
        <v>58</v>
      </c>
      <c r="B60" s="6" t="str">
        <f>"26122020090318054979"</f>
        <v>26122020090318054979</v>
      </c>
      <c r="C60" s="6" t="s">
        <v>6</v>
      </c>
      <c r="D60" s="6" t="str">
        <f>"温道全"</f>
        <v>温道全</v>
      </c>
    </row>
    <row r="61" spans="1:4" ht="42" customHeight="1">
      <c r="A61" s="5">
        <v>59</v>
      </c>
      <c r="B61" s="6" t="str">
        <f>"26122020090318182282"</f>
        <v>26122020090318182282</v>
      </c>
      <c r="C61" s="6" t="s">
        <v>6</v>
      </c>
      <c r="D61" s="6" t="str">
        <f>"梁智成"</f>
        <v>梁智成</v>
      </c>
    </row>
    <row r="62" spans="1:4" ht="42" customHeight="1">
      <c r="A62" s="5">
        <v>60</v>
      </c>
      <c r="B62" s="6" t="str">
        <f>"26122020090318240885"</f>
        <v>26122020090318240885</v>
      </c>
      <c r="C62" s="6" t="s">
        <v>6</v>
      </c>
      <c r="D62" s="6" t="str">
        <f>"林道盛"</f>
        <v>林道盛</v>
      </c>
    </row>
    <row r="63" spans="1:4" ht="42" customHeight="1">
      <c r="A63" s="5">
        <v>61</v>
      </c>
      <c r="B63" s="6" t="str">
        <f>"26122020090318393890"</f>
        <v>26122020090318393890</v>
      </c>
      <c r="C63" s="6" t="s">
        <v>6</v>
      </c>
      <c r="D63" s="6" t="str">
        <f>"吴振清"</f>
        <v>吴振清</v>
      </c>
    </row>
    <row r="64" spans="1:4" ht="42" customHeight="1">
      <c r="A64" s="5">
        <v>62</v>
      </c>
      <c r="B64" s="6" t="str">
        <f>"26122020090318593298"</f>
        <v>26122020090318593298</v>
      </c>
      <c r="C64" s="6" t="s">
        <v>6</v>
      </c>
      <c r="D64" s="6" t="str">
        <f>"吴金娜"</f>
        <v>吴金娜</v>
      </c>
    </row>
    <row r="65" spans="1:4" ht="42" customHeight="1">
      <c r="A65" s="5">
        <v>63</v>
      </c>
      <c r="B65" s="6" t="str">
        <f>"261220200903191331105"</f>
        <v>261220200903191331105</v>
      </c>
      <c r="C65" s="6" t="s">
        <v>6</v>
      </c>
      <c r="D65" s="6" t="str">
        <f>"曾开言"</f>
        <v>曾开言</v>
      </c>
    </row>
    <row r="66" spans="1:4" ht="42" customHeight="1">
      <c r="A66" s="5">
        <v>64</v>
      </c>
      <c r="B66" s="6" t="str">
        <f>"261220200903191423106"</f>
        <v>261220200903191423106</v>
      </c>
      <c r="C66" s="6" t="s">
        <v>6</v>
      </c>
      <c r="D66" s="6" t="str">
        <f>"符小弟"</f>
        <v>符小弟</v>
      </c>
    </row>
    <row r="67" spans="1:4" ht="42" customHeight="1">
      <c r="A67" s="5">
        <v>65</v>
      </c>
      <c r="B67" s="6" t="str">
        <f>"261220200903191740108"</f>
        <v>261220200903191740108</v>
      </c>
      <c r="C67" s="6" t="s">
        <v>6</v>
      </c>
      <c r="D67" s="6" t="str">
        <f>"符文佳"</f>
        <v>符文佳</v>
      </c>
    </row>
    <row r="68" spans="1:4" ht="42" customHeight="1">
      <c r="A68" s="5">
        <v>66</v>
      </c>
      <c r="B68" s="6" t="str">
        <f>"261220200903192207109"</f>
        <v>261220200903192207109</v>
      </c>
      <c r="C68" s="6" t="s">
        <v>6</v>
      </c>
      <c r="D68" s="6" t="str">
        <f>"王德智"</f>
        <v>王德智</v>
      </c>
    </row>
    <row r="69" spans="1:4" ht="42" customHeight="1">
      <c r="A69" s="5">
        <v>67</v>
      </c>
      <c r="B69" s="6" t="str">
        <f>"261220200903192607115"</f>
        <v>261220200903192607115</v>
      </c>
      <c r="C69" s="6" t="s">
        <v>6</v>
      </c>
      <c r="D69" s="6" t="str">
        <f>"陈少黑"</f>
        <v>陈少黑</v>
      </c>
    </row>
    <row r="70" spans="1:4" ht="42" customHeight="1">
      <c r="A70" s="5">
        <v>68</v>
      </c>
      <c r="B70" s="6" t="str">
        <f>"261220200903192935117"</f>
        <v>261220200903192935117</v>
      </c>
      <c r="C70" s="6" t="s">
        <v>6</v>
      </c>
      <c r="D70" s="6" t="str">
        <f>"吴金丹"</f>
        <v>吴金丹</v>
      </c>
    </row>
    <row r="71" spans="1:4" ht="42" customHeight="1">
      <c r="A71" s="5">
        <v>69</v>
      </c>
      <c r="B71" s="6" t="str">
        <f>"261220200903193814118"</f>
        <v>261220200903193814118</v>
      </c>
      <c r="C71" s="6" t="s">
        <v>6</v>
      </c>
      <c r="D71" s="6" t="str">
        <f>"李锦秀"</f>
        <v>李锦秀</v>
      </c>
    </row>
    <row r="72" spans="1:4" ht="42" customHeight="1">
      <c r="A72" s="5">
        <v>70</v>
      </c>
      <c r="B72" s="6" t="str">
        <f>"261220200903194052120"</f>
        <v>261220200903194052120</v>
      </c>
      <c r="C72" s="6" t="s">
        <v>6</v>
      </c>
      <c r="D72" s="6" t="str">
        <f>"罗芳炳"</f>
        <v>罗芳炳</v>
      </c>
    </row>
    <row r="73" spans="1:4" ht="42" customHeight="1">
      <c r="A73" s="5">
        <v>71</v>
      </c>
      <c r="B73" s="6" t="str">
        <f>"261220200903194332123"</f>
        <v>261220200903194332123</v>
      </c>
      <c r="C73" s="6" t="s">
        <v>6</v>
      </c>
      <c r="D73" s="6" t="str">
        <f>"谢宇腾"</f>
        <v>谢宇腾</v>
      </c>
    </row>
    <row r="74" spans="1:4" ht="42" customHeight="1">
      <c r="A74" s="5">
        <v>72</v>
      </c>
      <c r="B74" s="6" t="str">
        <f>"261220200903194338124"</f>
        <v>261220200903194338124</v>
      </c>
      <c r="C74" s="6" t="s">
        <v>6</v>
      </c>
      <c r="D74" s="6" t="str">
        <f>"曾丽蓉"</f>
        <v>曾丽蓉</v>
      </c>
    </row>
    <row r="75" spans="1:4" ht="42" customHeight="1">
      <c r="A75" s="5">
        <v>73</v>
      </c>
      <c r="B75" s="6" t="str">
        <f>"261220200903195326131"</f>
        <v>261220200903195326131</v>
      </c>
      <c r="C75" s="6" t="s">
        <v>6</v>
      </c>
      <c r="D75" s="6" t="str">
        <f>"周源"</f>
        <v>周源</v>
      </c>
    </row>
    <row r="76" spans="1:4" ht="42" customHeight="1">
      <c r="A76" s="5">
        <v>74</v>
      </c>
      <c r="B76" s="6" t="str">
        <f>"261220200903195722134"</f>
        <v>261220200903195722134</v>
      </c>
      <c r="C76" s="6" t="s">
        <v>6</v>
      </c>
      <c r="D76" s="6" t="str">
        <f>"庞小夏"</f>
        <v>庞小夏</v>
      </c>
    </row>
    <row r="77" spans="1:4" ht="42" customHeight="1">
      <c r="A77" s="5">
        <v>75</v>
      </c>
      <c r="B77" s="6" t="str">
        <f>"261220200903201826140"</f>
        <v>261220200903201826140</v>
      </c>
      <c r="C77" s="6" t="s">
        <v>6</v>
      </c>
      <c r="D77" s="6" t="str">
        <f>"王于清"</f>
        <v>王于清</v>
      </c>
    </row>
    <row r="78" spans="1:4" ht="42" customHeight="1">
      <c r="A78" s="5">
        <v>76</v>
      </c>
      <c r="B78" s="6" t="str">
        <f>"261220200903202235141"</f>
        <v>261220200903202235141</v>
      </c>
      <c r="C78" s="6" t="s">
        <v>6</v>
      </c>
      <c r="D78" s="6" t="str">
        <f>"郑小正"</f>
        <v>郑小正</v>
      </c>
    </row>
    <row r="79" spans="1:4" ht="42" customHeight="1">
      <c r="A79" s="5">
        <v>77</v>
      </c>
      <c r="B79" s="6" t="str">
        <f>"261220200903203519150"</f>
        <v>261220200903203519150</v>
      </c>
      <c r="C79" s="6" t="s">
        <v>6</v>
      </c>
      <c r="D79" s="6" t="str">
        <f>"陈家拨"</f>
        <v>陈家拨</v>
      </c>
    </row>
    <row r="80" spans="1:4" ht="42" customHeight="1">
      <c r="A80" s="5">
        <v>78</v>
      </c>
      <c r="B80" s="6" t="str">
        <f>"261220200903203551151"</f>
        <v>261220200903203551151</v>
      </c>
      <c r="C80" s="6" t="s">
        <v>6</v>
      </c>
      <c r="D80" s="6" t="str">
        <f>"林家雄"</f>
        <v>林家雄</v>
      </c>
    </row>
    <row r="81" spans="1:4" ht="42" customHeight="1">
      <c r="A81" s="5">
        <v>79</v>
      </c>
      <c r="B81" s="6" t="str">
        <f>"261220200903203600152"</f>
        <v>261220200903203600152</v>
      </c>
      <c r="C81" s="6" t="s">
        <v>6</v>
      </c>
      <c r="D81" s="6" t="str">
        <f>"曾刚"</f>
        <v>曾刚</v>
      </c>
    </row>
    <row r="82" spans="1:4" ht="42" customHeight="1">
      <c r="A82" s="5">
        <v>80</v>
      </c>
      <c r="B82" s="6" t="str">
        <f>"261220200903203824154"</f>
        <v>261220200903203824154</v>
      </c>
      <c r="C82" s="6" t="s">
        <v>6</v>
      </c>
      <c r="D82" s="6" t="str">
        <f>"郑雅云"</f>
        <v>郑雅云</v>
      </c>
    </row>
    <row r="83" spans="1:4" ht="42" customHeight="1">
      <c r="A83" s="5">
        <v>81</v>
      </c>
      <c r="B83" s="6" t="str">
        <f>"261220200903203934155"</f>
        <v>261220200903203934155</v>
      </c>
      <c r="C83" s="6" t="s">
        <v>6</v>
      </c>
      <c r="D83" s="6" t="str">
        <f>"刘梦奇"</f>
        <v>刘梦奇</v>
      </c>
    </row>
    <row r="84" spans="1:4" ht="42" customHeight="1">
      <c r="A84" s="5">
        <v>82</v>
      </c>
      <c r="B84" s="6" t="str">
        <f>"261220200903204539158"</f>
        <v>261220200903204539158</v>
      </c>
      <c r="C84" s="6" t="s">
        <v>6</v>
      </c>
      <c r="D84" s="6" t="str">
        <f>"陈婉仪"</f>
        <v>陈婉仪</v>
      </c>
    </row>
    <row r="85" spans="1:4" ht="42" customHeight="1">
      <c r="A85" s="5">
        <v>83</v>
      </c>
      <c r="B85" s="6" t="str">
        <f>"261220200903204550159"</f>
        <v>261220200903204550159</v>
      </c>
      <c r="C85" s="6" t="s">
        <v>6</v>
      </c>
      <c r="D85" s="6" t="str">
        <f>"吴玉莲"</f>
        <v>吴玉莲</v>
      </c>
    </row>
    <row r="86" spans="1:4" ht="42" customHeight="1">
      <c r="A86" s="5">
        <v>84</v>
      </c>
      <c r="B86" s="6" t="str">
        <f>"261220200903211021169"</f>
        <v>261220200903211021169</v>
      </c>
      <c r="C86" s="6" t="s">
        <v>6</v>
      </c>
      <c r="D86" s="6" t="str">
        <f>"林娇娇"</f>
        <v>林娇娇</v>
      </c>
    </row>
    <row r="87" spans="1:4" ht="42" customHeight="1">
      <c r="A87" s="5">
        <v>85</v>
      </c>
      <c r="B87" s="6" t="str">
        <f>"261220200903212012175"</f>
        <v>261220200903212012175</v>
      </c>
      <c r="C87" s="6" t="s">
        <v>6</v>
      </c>
      <c r="D87" s="6" t="str">
        <f>"李小叶"</f>
        <v>李小叶</v>
      </c>
    </row>
    <row r="88" spans="1:4" ht="42" customHeight="1">
      <c r="A88" s="5">
        <v>86</v>
      </c>
      <c r="B88" s="6" t="str">
        <f>"261220200903212528176"</f>
        <v>261220200903212528176</v>
      </c>
      <c r="C88" s="6" t="s">
        <v>6</v>
      </c>
      <c r="D88" s="6" t="str">
        <f>"黄叶蓁"</f>
        <v>黄叶蓁</v>
      </c>
    </row>
    <row r="89" spans="1:4" ht="42" customHeight="1">
      <c r="A89" s="5">
        <v>87</v>
      </c>
      <c r="B89" s="6" t="str">
        <f>"261220200903221009196"</f>
        <v>261220200903221009196</v>
      </c>
      <c r="C89" s="6" t="s">
        <v>6</v>
      </c>
      <c r="D89" s="6" t="str">
        <f>"王小婉"</f>
        <v>王小婉</v>
      </c>
    </row>
    <row r="90" spans="1:4" ht="42" customHeight="1">
      <c r="A90" s="5">
        <v>88</v>
      </c>
      <c r="B90" s="6" t="str">
        <f>"261220200903221852201"</f>
        <v>261220200903221852201</v>
      </c>
      <c r="C90" s="6" t="s">
        <v>6</v>
      </c>
      <c r="D90" s="6" t="str">
        <f>"赖海岸"</f>
        <v>赖海岸</v>
      </c>
    </row>
    <row r="91" spans="1:4" ht="42" customHeight="1">
      <c r="A91" s="5">
        <v>89</v>
      </c>
      <c r="B91" s="6" t="str">
        <f>"261220200903224107210"</f>
        <v>261220200903224107210</v>
      </c>
      <c r="C91" s="6" t="s">
        <v>6</v>
      </c>
      <c r="D91" s="6" t="str">
        <f>"王善宇"</f>
        <v>王善宇</v>
      </c>
    </row>
    <row r="92" spans="1:4" ht="42" customHeight="1">
      <c r="A92" s="5">
        <v>90</v>
      </c>
      <c r="B92" s="6" t="str">
        <f>"261220200903225825216"</f>
        <v>261220200903225825216</v>
      </c>
      <c r="C92" s="6" t="s">
        <v>6</v>
      </c>
      <c r="D92" s="6" t="str">
        <f>"何舜萍"</f>
        <v>何舜萍</v>
      </c>
    </row>
    <row r="93" spans="1:4" ht="42" customHeight="1">
      <c r="A93" s="5">
        <v>91</v>
      </c>
      <c r="B93" s="6" t="str">
        <f>"261220200903231556220"</f>
        <v>261220200903231556220</v>
      </c>
      <c r="C93" s="6" t="s">
        <v>6</v>
      </c>
      <c r="D93" s="6" t="str">
        <f>"黄琳玮"</f>
        <v>黄琳玮</v>
      </c>
    </row>
    <row r="94" spans="1:4" ht="42" customHeight="1">
      <c r="A94" s="5">
        <v>92</v>
      </c>
      <c r="B94" s="6" t="str">
        <f>"261220200904001226229"</f>
        <v>261220200904001226229</v>
      </c>
      <c r="C94" s="6" t="s">
        <v>6</v>
      </c>
      <c r="D94" s="6" t="str">
        <f>"王小芳"</f>
        <v>王小芳</v>
      </c>
    </row>
    <row r="95" spans="1:4" ht="42" customHeight="1">
      <c r="A95" s="5">
        <v>93</v>
      </c>
      <c r="B95" s="6" t="str">
        <f>"261220200904010112239"</f>
        <v>261220200904010112239</v>
      </c>
      <c r="C95" s="6" t="s">
        <v>6</v>
      </c>
      <c r="D95" s="6" t="str">
        <f>"符乃已"</f>
        <v>符乃已</v>
      </c>
    </row>
    <row r="96" spans="1:4" ht="42" customHeight="1">
      <c r="A96" s="5">
        <v>94</v>
      </c>
      <c r="B96" s="6" t="str">
        <f>"261220200904012810240"</f>
        <v>261220200904012810240</v>
      </c>
      <c r="C96" s="6" t="s">
        <v>6</v>
      </c>
      <c r="D96" s="6" t="str">
        <f>"符珊珊"</f>
        <v>符珊珊</v>
      </c>
    </row>
    <row r="97" spans="1:4" ht="42" customHeight="1">
      <c r="A97" s="5">
        <v>95</v>
      </c>
      <c r="B97" s="6" t="str">
        <f>"261220200904081449247"</f>
        <v>261220200904081449247</v>
      </c>
      <c r="C97" s="6" t="s">
        <v>6</v>
      </c>
      <c r="D97" s="6" t="str">
        <f>"石珠花"</f>
        <v>石珠花</v>
      </c>
    </row>
    <row r="98" spans="1:4" ht="42" customHeight="1">
      <c r="A98" s="5">
        <v>96</v>
      </c>
      <c r="B98" s="6" t="str">
        <f>"261220200904085116260"</f>
        <v>261220200904085116260</v>
      </c>
      <c r="C98" s="6" t="s">
        <v>6</v>
      </c>
      <c r="D98" s="6" t="str">
        <f>"邓学招"</f>
        <v>邓学招</v>
      </c>
    </row>
    <row r="99" spans="1:4" ht="42" customHeight="1">
      <c r="A99" s="5">
        <v>97</v>
      </c>
      <c r="B99" s="6" t="str">
        <f>"261220200904085241261"</f>
        <v>261220200904085241261</v>
      </c>
      <c r="C99" s="6" t="s">
        <v>6</v>
      </c>
      <c r="D99" s="6" t="str">
        <f>"黎俊希"</f>
        <v>黎俊希</v>
      </c>
    </row>
    <row r="100" spans="1:4" ht="42" customHeight="1">
      <c r="A100" s="5">
        <v>98</v>
      </c>
      <c r="B100" s="6" t="str">
        <f>"261220200904085730266"</f>
        <v>261220200904085730266</v>
      </c>
      <c r="C100" s="6" t="s">
        <v>6</v>
      </c>
      <c r="D100" s="6" t="str">
        <f>"陈积珠"</f>
        <v>陈积珠</v>
      </c>
    </row>
    <row r="101" spans="1:4" ht="42" customHeight="1">
      <c r="A101" s="5">
        <v>99</v>
      </c>
      <c r="B101" s="6" t="str">
        <f>"261220200904091023273"</f>
        <v>261220200904091023273</v>
      </c>
      <c r="C101" s="6" t="s">
        <v>6</v>
      </c>
      <c r="D101" s="6" t="str">
        <f>"王泽"</f>
        <v>王泽</v>
      </c>
    </row>
    <row r="102" spans="1:4" ht="42" customHeight="1">
      <c r="A102" s="5">
        <v>100</v>
      </c>
      <c r="B102" s="6" t="str">
        <f>"261220200904093113278"</f>
        <v>261220200904093113278</v>
      </c>
      <c r="C102" s="6" t="s">
        <v>6</v>
      </c>
      <c r="D102" s="6" t="str">
        <f>"符传流"</f>
        <v>符传流</v>
      </c>
    </row>
    <row r="103" spans="1:4" ht="42" customHeight="1">
      <c r="A103" s="5">
        <v>101</v>
      </c>
      <c r="B103" s="6" t="str">
        <f>"261220200904093442280"</f>
        <v>261220200904093442280</v>
      </c>
      <c r="C103" s="6" t="s">
        <v>6</v>
      </c>
      <c r="D103" s="6" t="str">
        <f>"黄子强"</f>
        <v>黄子强</v>
      </c>
    </row>
    <row r="104" spans="1:4" ht="42" customHeight="1">
      <c r="A104" s="5">
        <v>102</v>
      </c>
      <c r="B104" s="6" t="str">
        <f>"261220200904094310284"</f>
        <v>261220200904094310284</v>
      </c>
      <c r="C104" s="6" t="s">
        <v>6</v>
      </c>
      <c r="D104" s="6" t="str">
        <f>"李嘉鑫"</f>
        <v>李嘉鑫</v>
      </c>
    </row>
    <row r="105" spans="1:4" ht="42" customHeight="1">
      <c r="A105" s="5">
        <v>103</v>
      </c>
      <c r="B105" s="6" t="str">
        <f>"261220200904095239288"</f>
        <v>261220200904095239288</v>
      </c>
      <c r="C105" s="6" t="s">
        <v>6</v>
      </c>
      <c r="D105" s="6" t="str">
        <f>"唐海宽"</f>
        <v>唐海宽</v>
      </c>
    </row>
    <row r="106" spans="1:4" ht="42" customHeight="1">
      <c r="A106" s="5">
        <v>104</v>
      </c>
      <c r="B106" s="6" t="str">
        <f>"261220200904095518290"</f>
        <v>261220200904095518290</v>
      </c>
      <c r="C106" s="6" t="s">
        <v>6</v>
      </c>
      <c r="D106" s="6" t="str">
        <f>"许世代"</f>
        <v>许世代</v>
      </c>
    </row>
    <row r="107" spans="1:4" ht="42" customHeight="1">
      <c r="A107" s="5">
        <v>105</v>
      </c>
      <c r="B107" s="6" t="str">
        <f>"261220200904095629291"</f>
        <v>261220200904095629291</v>
      </c>
      <c r="C107" s="6" t="s">
        <v>6</v>
      </c>
      <c r="D107" s="6" t="str">
        <f>"黄顺南"</f>
        <v>黄顺南</v>
      </c>
    </row>
    <row r="108" spans="1:4" ht="42" customHeight="1">
      <c r="A108" s="5">
        <v>106</v>
      </c>
      <c r="B108" s="6" t="str">
        <f>"261220200904095810292"</f>
        <v>261220200904095810292</v>
      </c>
      <c r="C108" s="6" t="s">
        <v>6</v>
      </c>
      <c r="D108" s="6" t="str">
        <f>"朱妙甜"</f>
        <v>朱妙甜</v>
      </c>
    </row>
    <row r="109" spans="1:4" ht="42" customHeight="1">
      <c r="A109" s="5">
        <v>107</v>
      </c>
      <c r="B109" s="6" t="str">
        <f>"261220200904095950293"</f>
        <v>261220200904095950293</v>
      </c>
      <c r="C109" s="6" t="s">
        <v>6</v>
      </c>
      <c r="D109" s="6" t="str">
        <f>"戴耿笛"</f>
        <v>戴耿笛</v>
      </c>
    </row>
    <row r="110" spans="1:4" ht="42" customHeight="1">
      <c r="A110" s="5">
        <v>108</v>
      </c>
      <c r="B110" s="6" t="str">
        <f>"261220200904100349296"</f>
        <v>261220200904100349296</v>
      </c>
      <c r="C110" s="6" t="s">
        <v>6</v>
      </c>
      <c r="D110" s="6" t="str">
        <f>"陈森"</f>
        <v>陈森</v>
      </c>
    </row>
    <row r="111" spans="1:4" ht="42" customHeight="1">
      <c r="A111" s="5">
        <v>109</v>
      </c>
      <c r="B111" s="6" t="str">
        <f>"261220200904100532297"</f>
        <v>261220200904100532297</v>
      </c>
      <c r="C111" s="6" t="s">
        <v>6</v>
      </c>
      <c r="D111" s="6" t="str">
        <f>"陈金关"</f>
        <v>陈金关</v>
      </c>
    </row>
    <row r="112" spans="1:4" ht="42" customHeight="1">
      <c r="A112" s="5">
        <v>110</v>
      </c>
      <c r="B112" s="6" t="str">
        <f>"261220200904101247299"</f>
        <v>261220200904101247299</v>
      </c>
      <c r="C112" s="6" t="s">
        <v>6</v>
      </c>
      <c r="D112" s="6" t="str">
        <f>"许慧研"</f>
        <v>许慧研</v>
      </c>
    </row>
    <row r="113" spans="1:4" ht="42" customHeight="1">
      <c r="A113" s="5">
        <v>111</v>
      </c>
      <c r="B113" s="6" t="str">
        <f>"261220200904101423300"</f>
        <v>261220200904101423300</v>
      </c>
      <c r="C113" s="6" t="s">
        <v>6</v>
      </c>
      <c r="D113" s="6" t="str">
        <f>"刘炎"</f>
        <v>刘炎</v>
      </c>
    </row>
    <row r="114" spans="1:4" ht="42" customHeight="1">
      <c r="A114" s="5">
        <v>112</v>
      </c>
      <c r="B114" s="6" t="str">
        <f>"261220200904101957304"</f>
        <v>261220200904101957304</v>
      </c>
      <c r="C114" s="6" t="s">
        <v>6</v>
      </c>
      <c r="D114" s="6" t="str">
        <f>"钟伶妹"</f>
        <v>钟伶妹</v>
      </c>
    </row>
    <row r="115" spans="1:4" ht="42" customHeight="1">
      <c r="A115" s="5">
        <v>113</v>
      </c>
      <c r="B115" s="6" t="str">
        <f>"261220200904102027305"</f>
        <v>261220200904102027305</v>
      </c>
      <c r="C115" s="6" t="s">
        <v>6</v>
      </c>
      <c r="D115" s="6" t="str">
        <f>"文梅霜"</f>
        <v>文梅霜</v>
      </c>
    </row>
    <row r="116" spans="1:4" ht="42" customHeight="1">
      <c r="A116" s="5">
        <v>114</v>
      </c>
      <c r="B116" s="6" t="str">
        <f>"261220200904102607309"</f>
        <v>261220200904102607309</v>
      </c>
      <c r="C116" s="6" t="s">
        <v>6</v>
      </c>
      <c r="D116" s="6" t="str">
        <f>"吴京娜"</f>
        <v>吴京娜</v>
      </c>
    </row>
    <row r="117" spans="1:4" ht="42" customHeight="1">
      <c r="A117" s="5">
        <v>115</v>
      </c>
      <c r="B117" s="6" t="str">
        <f>"261220200904102906311"</f>
        <v>261220200904102906311</v>
      </c>
      <c r="C117" s="6" t="s">
        <v>6</v>
      </c>
      <c r="D117" s="6" t="str">
        <f>"吴方玲"</f>
        <v>吴方玲</v>
      </c>
    </row>
    <row r="118" spans="1:4" ht="42" customHeight="1">
      <c r="A118" s="5">
        <v>116</v>
      </c>
      <c r="B118" s="6" t="str">
        <f>"261220200904102939312"</f>
        <v>261220200904102939312</v>
      </c>
      <c r="C118" s="6" t="s">
        <v>6</v>
      </c>
      <c r="D118" s="6" t="str">
        <f>"李江"</f>
        <v>李江</v>
      </c>
    </row>
    <row r="119" spans="1:4" ht="42" customHeight="1">
      <c r="A119" s="5">
        <v>117</v>
      </c>
      <c r="B119" s="6" t="str">
        <f>"261220200904103155314"</f>
        <v>261220200904103155314</v>
      </c>
      <c r="C119" s="6" t="s">
        <v>6</v>
      </c>
      <c r="D119" s="6" t="str">
        <f>"冼送宜"</f>
        <v>冼送宜</v>
      </c>
    </row>
    <row r="120" spans="1:4" ht="42" customHeight="1">
      <c r="A120" s="5">
        <v>118</v>
      </c>
      <c r="B120" s="6" t="str">
        <f>"261220200904103356315"</f>
        <v>261220200904103356315</v>
      </c>
      <c r="C120" s="6" t="s">
        <v>6</v>
      </c>
      <c r="D120" s="6" t="str">
        <f>"陈海雨"</f>
        <v>陈海雨</v>
      </c>
    </row>
    <row r="121" spans="1:4" ht="42" customHeight="1">
      <c r="A121" s="5">
        <v>119</v>
      </c>
      <c r="B121" s="6" t="str">
        <f>"261220200904103412316"</f>
        <v>261220200904103412316</v>
      </c>
      <c r="C121" s="6" t="s">
        <v>6</v>
      </c>
      <c r="D121" s="6" t="str">
        <f>"符丽欣"</f>
        <v>符丽欣</v>
      </c>
    </row>
    <row r="122" spans="1:4" ht="42" customHeight="1">
      <c r="A122" s="5">
        <v>120</v>
      </c>
      <c r="B122" s="6" t="str">
        <f>"261220200904103737318"</f>
        <v>261220200904103737318</v>
      </c>
      <c r="C122" s="6" t="s">
        <v>6</v>
      </c>
      <c r="D122" s="6" t="str">
        <f>"温丽虹"</f>
        <v>温丽虹</v>
      </c>
    </row>
    <row r="123" spans="1:4" ht="42" customHeight="1">
      <c r="A123" s="5">
        <v>121</v>
      </c>
      <c r="B123" s="6" t="str">
        <f>"261220200904104228321"</f>
        <v>261220200904104228321</v>
      </c>
      <c r="C123" s="6" t="s">
        <v>6</v>
      </c>
      <c r="D123" s="6" t="str">
        <f>"洪婷"</f>
        <v>洪婷</v>
      </c>
    </row>
    <row r="124" spans="1:4" ht="42" customHeight="1">
      <c r="A124" s="5">
        <v>122</v>
      </c>
      <c r="B124" s="6" t="str">
        <f>"261220200904105830330"</f>
        <v>261220200904105830330</v>
      </c>
      <c r="C124" s="6" t="s">
        <v>6</v>
      </c>
      <c r="D124" s="6" t="str">
        <f>"王孔立"</f>
        <v>王孔立</v>
      </c>
    </row>
    <row r="125" spans="1:4" ht="42" customHeight="1">
      <c r="A125" s="5">
        <v>123</v>
      </c>
      <c r="B125" s="6" t="str">
        <f>"261220200904111416347"</f>
        <v>261220200904111416347</v>
      </c>
      <c r="C125" s="6" t="s">
        <v>6</v>
      </c>
      <c r="D125" s="6" t="str">
        <f>"王少帅"</f>
        <v>王少帅</v>
      </c>
    </row>
    <row r="126" spans="1:4" ht="42" customHeight="1">
      <c r="A126" s="5">
        <v>124</v>
      </c>
      <c r="B126" s="6" t="str">
        <f>"261220200904111432348"</f>
        <v>261220200904111432348</v>
      </c>
      <c r="C126" s="6" t="s">
        <v>6</v>
      </c>
      <c r="D126" s="6" t="str">
        <f>"王婷婷"</f>
        <v>王婷婷</v>
      </c>
    </row>
    <row r="127" spans="1:4" ht="42" customHeight="1">
      <c r="A127" s="5">
        <v>125</v>
      </c>
      <c r="B127" s="6" t="str">
        <f>"261220200904112041351"</f>
        <v>261220200904112041351</v>
      </c>
      <c r="C127" s="6" t="s">
        <v>6</v>
      </c>
      <c r="D127" s="6" t="str">
        <f>"梁崇沧"</f>
        <v>梁崇沧</v>
      </c>
    </row>
    <row r="128" spans="1:4" ht="42" customHeight="1">
      <c r="A128" s="5">
        <v>126</v>
      </c>
      <c r="B128" s="6" t="str">
        <f>"261220200904112044352"</f>
        <v>261220200904112044352</v>
      </c>
      <c r="C128" s="6" t="s">
        <v>6</v>
      </c>
      <c r="D128" s="6" t="str">
        <f>"王青利"</f>
        <v>王青利</v>
      </c>
    </row>
    <row r="129" spans="1:4" ht="42" customHeight="1">
      <c r="A129" s="5">
        <v>127</v>
      </c>
      <c r="B129" s="6" t="str">
        <f>"261220200904112235354"</f>
        <v>261220200904112235354</v>
      </c>
      <c r="C129" s="6" t="s">
        <v>6</v>
      </c>
      <c r="D129" s="6" t="str">
        <f>"王珍珍"</f>
        <v>王珍珍</v>
      </c>
    </row>
    <row r="130" spans="1:4" ht="42" customHeight="1">
      <c r="A130" s="5">
        <v>128</v>
      </c>
      <c r="B130" s="6" t="str">
        <f>"261220200904112300355"</f>
        <v>261220200904112300355</v>
      </c>
      <c r="C130" s="6" t="s">
        <v>6</v>
      </c>
      <c r="D130" s="6" t="str">
        <f>"王圣顺"</f>
        <v>王圣顺</v>
      </c>
    </row>
    <row r="131" spans="1:4" ht="42" customHeight="1">
      <c r="A131" s="5">
        <v>129</v>
      </c>
      <c r="B131" s="6" t="str">
        <f>"261220200904112758358"</f>
        <v>261220200904112758358</v>
      </c>
      <c r="C131" s="6" t="s">
        <v>6</v>
      </c>
      <c r="D131" s="6" t="str">
        <f>"符帝和"</f>
        <v>符帝和</v>
      </c>
    </row>
    <row r="132" spans="1:4" ht="42" customHeight="1">
      <c r="A132" s="5">
        <v>130</v>
      </c>
      <c r="B132" s="6" t="str">
        <f>"261220200904113445362"</f>
        <v>261220200904113445362</v>
      </c>
      <c r="C132" s="6" t="s">
        <v>6</v>
      </c>
      <c r="D132" s="6" t="str">
        <f>"郑纯"</f>
        <v>郑纯</v>
      </c>
    </row>
    <row r="133" spans="1:4" ht="42" customHeight="1">
      <c r="A133" s="5">
        <v>131</v>
      </c>
      <c r="B133" s="6" t="str">
        <f>"261220200904121657382"</f>
        <v>261220200904121657382</v>
      </c>
      <c r="C133" s="6" t="s">
        <v>6</v>
      </c>
      <c r="D133" s="6" t="str">
        <f>"王秀珠"</f>
        <v>王秀珠</v>
      </c>
    </row>
    <row r="134" spans="1:4" ht="42" customHeight="1">
      <c r="A134" s="5">
        <v>132</v>
      </c>
      <c r="B134" s="6" t="str">
        <f>"261220200904121737383"</f>
        <v>261220200904121737383</v>
      </c>
      <c r="C134" s="6" t="s">
        <v>6</v>
      </c>
      <c r="D134" s="6" t="str">
        <f>"汤沛欣"</f>
        <v>汤沛欣</v>
      </c>
    </row>
    <row r="135" spans="1:4" ht="42" customHeight="1">
      <c r="A135" s="5">
        <v>133</v>
      </c>
      <c r="B135" s="6" t="str">
        <f>"261220200904123358388"</f>
        <v>261220200904123358388</v>
      </c>
      <c r="C135" s="6" t="s">
        <v>6</v>
      </c>
      <c r="D135" s="6" t="str">
        <f>"陈晓贤"</f>
        <v>陈晓贤</v>
      </c>
    </row>
    <row r="136" spans="1:4" ht="42" customHeight="1">
      <c r="A136" s="5">
        <v>134</v>
      </c>
      <c r="B136" s="6" t="str">
        <f>"261220200904123401389"</f>
        <v>261220200904123401389</v>
      </c>
      <c r="C136" s="6" t="s">
        <v>6</v>
      </c>
      <c r="D136" s="6" t="str">
        <f>"刘家锐"</f>
        <v>刘家锐</v>
      </c>
    </row>
    <row r="137" spans="1:4" ht="42" customHeight="1">
      <c r="A137" s="5">
        <v>135</v>
      </c>
      <c r="B137" s="6" t="str">
        <f>"261220200904123646390"</f>
        <v>261220200904123646390</v>
      </c>
      <c r="C137" s="6" t="s">
        <v>6</v>
      </c>
      <c r="D137" s="6" t="str">
        <f>"王小亮"</f>
        <v>王小亮</v>
      </c>
    </row>
    <row r="138" spans="1:4" ht="42" customHeight="1">
      <c r="A138" s="5">
        <v>136</v>
      </c>
      <c r="B138" s="6" t="str">
        <f>"261220200904124121393"</f>
        <v>261220200904124121393</v>
      </c>
      <c r="C138" s="6" t="s">
        <v>6</v>
      </c>
      <c r="D138" s="6" t="str">
        <f>"王慧"</f>
        <v>王慧</v>
      </c>
    </row>
    <row r="139" spans="1:4" ht="42" customHeight="1">
      <c r="A139" s="5">
        <v>137</v>
      </c>
      <c r="B139" s="6" t="str">
        <f>"261220200904124338394"</f>
        <v>261220200904124338394</v>
      </c>
      <c r="C139" s="6" t="s">
        <v>6</v>
      </c>
      <c r="D139" s="6" t="str">
        <f>"陈红妹"</f>
        <v>陈红妹</v>
      </c>
    </row>
    <row r="140" spans="1:4" ht="42" customHeight="1">
      <c r="A140" s="5">
        <v>138</v>
      </c>
      <c r="B140" s="6" t="str">
        <f>"261220200904125822397"</f>
        <v>261220200904125822397</v>
      </c>
      <c r="C140" s="6" t="s">
        <v>6</v>
      </c>
      <c r="D140" s="6" t="str">
        <f>"曾小松"</f>
        <v>曾小松</v>
      </c>
    </row>
    <row r="141" spans="1:4" ht="42" customHeight="1">
      <c r="A141" s="5">
        <v>139</v>
      </c>
      <c r="B141" s="6" t="str">
        <f>"261220200904125918398"</f>
        <v>261220200904125918398</v>
      </c>
      <c r="C141" s="6" t="s">
        <v>6</v>
      </c>
      <c r="D141" s="6" t="str">
        <f>"秦衡飞"</f>
        <v>秦衡飞</v>
      </c>
    </row>
    <row r="142" spans="1:4" ht="42" customHeight="1">
      <c r="A142" s="5">
        <v>140</v>
      </c>
      <c r="B142" s="6" t="str">
        <f>"261220200904130840403"</f>
        <v>261220200904130840403</v>
      </c>
      <c r="C142" s="6" t="s">
        <v>6</v>
      </c>
      <c r="D142" s="6" t="str">
        <f>"陈梅娣"</f>
        <v>陈梅娣</v>
      </c>
    </row>
    <row r="143" spans="1:4" ht="42" customHeight="1">
      <c r="A143" s="5">
        <v>141</v>
      </c>
      <c r="B143" s="6" t="str">
        <f>"261220200904131714406"</f>
        <v>261220200904131714406</v>
      </c>
      <c r="C143" s="6" t="s">
        <v>6</v>
      </c>
      <c r="D143" s="6" t="str">
        <f>"方小单"</f>
        <v>方小单</v>
      </c>
    </row>
    <row r="144" spans="1:4" ht="42" customHeight="1">
      <c r="A144" s="5">
        <v>142</v>
      </c>
      <c r="B144" s="6" t="str">
        <f>"261220200904133432414"</f>
        <v>261220200904133432414</v>
      </c>
      <c r="C144" s="6" t="s">
        <v>6</v>
      </c>
      <c r="D144" s="6" t="str">
        <f>"谢淞竹"</f>
        <v>谢淞竹</v>
      </c>
    </row>
    <row r="145" spans="1:4" ht="42" customHeight="1">
      <c r="A145" s="5">
        <v>143</v>
      </c>
      <c r="B145" s="6" t="str">
        <f>"261220200904134122416"</f>
        <v>261220200904134122416</v>
      </c>
      <c r="C145" s="6" t="s">
        <v>6</v>
      </c>
      <c r="D145" s="6" t="str">
        <f>"张昌盛"</f>
        <v>张昌盛</v>
      </c>
    </row>
    <row r="146" spans="1:4" ht="42" customHeight="1">
      <c r="A146" s="5">
        <v>144</v>
      </c>
      <c r="B146" s="6" t="str">
        <f>"261220200904135531419"</f>
        <v>261220200904135531419</v>
      </c>
      <c r="C146" s="6" t="s">
        <v>6</v>
      </c>
      <c r="D146" s="6" t="str">
        <f>"苏慧婷"</f>
        <v>苏慧婷</v>
      </c>
    </row>
    <row r="147" spans="1:4" ht="42" customHeight="1">
      <c r="A147" s="5">
        <v>145</v>
      </c>
      <c r="B147" s="6" t="str">
        <f>"261220200904141519426"</f>
        <v>261220200904141519426</v>
      </c>
      <c r="C147" s="6" t="s">
        <v>6</v>
      </c>
      <c r="D147" s="6" t="str">
        <f>"林才鸿"</f>
        <v>林才鸿</v>
      </c>
    </row>
    <row r="148" spans="1:4" ht="42" customHeight="1">
      <c r="A148" s="5">
        <v>146</v>
      </c>
      <c r="B148" s="6" t="str">
        <f>"261220200904141548427"</f>
        <v>261220200904141548427</v>
      </c>
      <c r="C148" s="6" t="s">
        <v>6</v>
      </c>
      <c r="D148" s="6" t="str">
        <f>"陈金凤"</f>
        <v>陈金凤</v>
      </c>
    </row>
    <row r="149" spans="1:4" ht="42" customHeight="1">
      <c r="A149" s="5">
        <v>147</v>
      </c>
      <c r="B149" s="6" t="str">
        <f>"261220200904142349434"</f>
        <v>261220200904142349434</v>
      </c>
      <c r="C149" s="6" t="s">
        <v>6</v>
      </c>
      <c r="D149" s="6" t="str">
        <f>"李小宝"</f>
        <v>李小宝</v>
      </c>
    </row>
    <row r="150" spans="1:4" ht="42" customHeight="1">
      <c r="A150" s="5">
        <v>148</v>
      </c>
      <c r="B150" s="6" t="str">
        <f>"261220200904142418435"</f>
        <v>261220200904142418435</v>
      </c>
      <c r="C150" s="6" t="s">
        <v>6</v>
      </c>
      <c r="D150" s="6" t="str">
        <f>"林显祝"</f>
        <v>林显祝</v>
      </c>
    </row>
    <row r="151" spans="1:4" ht="42" customHeight="1">
      <c r="A151" s="5">
        <v>149</v>
      </c>
      <c r="B151" s="6" t="str">
        <f>"261220200904142539436"</f>
        <v>261220200904142539436</v>
      </c>
      <c r="C151" s="6" t="s">
        <v>6</v>
      </c>
      <c r="D151" s="6" t="str">
        <f>"王小瑾"</f>
        <v>王小瑾</v>
      </c>
    </row>
    <row r="152" spans="1:4" ht="42" customHeight="1">
      <c r="A152" s="5">
        <v>150</v>
      </c>
      <c r="B152" s="6" t="str">
        <f>"261220200904144348441"</f>
        <v>261220200904144348441</v>
      </c>
      <c r="C152" s="6" t="s">
        <v>6</v>
      </c>
      <c r="D152" s="6" t="str">
        <f>"虞慧霞"</f>
        <v>虞慧霞</v>
      </c>
    </row>
    <row r="153" spans="1:4" ht="42" customHeight="1">
      <c r="A153" s="5">
        <v>151</v>
      </c>
      <c r="B153" s="6" t="str">
        <f>"261220200904144918442"</f>
        <v>261220200904144918442</v>
      </c>
      <c r="C153" s="6" t="s">
        <v>6</v>
      </c>
      <c r="D153" s="6" t="str">
        <f>"许少芬"</f>
        <v>许少芬</v>
      </c>
    </row>
    <row r="154" spans="1:4" ht="42" customHeight="1">
      <c r="A154" s="5">
        <v>152</v>
      </c>
      <c r="B154" s="6" t="str">
        <f>"261220200904150041453"</f>
        <v>261220200904150041453</v>
      </c>
      <c r="C154" s="6" t="s">
        <v>6</v>
      </c>
      <c r="D154" s="6" t="str">
        <f>"王芳妹"</f>
        <v>王芳妹</v>
      </c>
    </row>
    <row r="155" spans="1:4" ht="42" customHeight="1">
      <c r="A155" s="5">
        <v>153</v>
      </c>
      <c r="B155" s="6" t="str">
        <f>"261220200904150327458"</f>
        <v>261220200904150327458</v>
      </c>
      <c r="C155" s="6" t="s">
        <v>6</v>
      </c>
      <c r="D155" s="6" t="str">
        <f>"林慧"</f>
        <v>林慧</v>
      </c>
    </row>
    <row r="156" spans="1:4" ht="42" customHeight="1">
      <c r="A156" s="5">
        <v>154</v>
      </c>
      <c r="B156" s="6" t="str">
        <f>"261220200904151003461"</f>
        <v>261220200904151003461</v>
      </c>
      <c r="C156" s="6" t="s">
        <v>6</v>
      </c>
      <c r="D156" s="6" t="str">
        <f>"吴金春"</f>
        <v>吴金春</v>
      </c>
    </row>
    <row r="157" spans="1:4" ht="42" customHeight="1">
      <c r="A157" s="5">
        <v>155</v>
      </c>
      <c r="B157" s="6" t="str">
        <f>"261220200904151307462"</f>
        <v>261220200904151307462</v>
      </c>
      <c r="C157" s="6" t="s">
        <v>6</v>
      </c>
      <c r="D157" s="6" t="str">
        <f>"黄森"</f>
        <v>黄森</v>
      </c>
    </row>
    <row r="158" spans="1:4" ht="42" customHeight="1">
      <c r="A158" s="5">
        <v>156</v>
      </c>
      <c r="B158" s="6" t="str">
        <f>"261220200904152044468"</f>
        <v>261220200904152044468</v>
      </c>
      <c r="C158" s="6" t="s">
        <v>6</v>
      </c>
      <c r="D158" s="6" t="str">
        <f>"谢家夸"</f>
        <v>谢家夸</v>
      </c>
    </row>
    <row r="159" spans="1:4" ht="42" customHeight="1">
      <c r="A159" s="5">
        <v>157</v>
      </c>
      <c r="B159" s="6" t="str">
        <f>"261220200904152800471"</f>
        <v>261220200904152800471</v>
      </c>
      <c r="C159" s="6" t="s">
        <v>6</v>
      </c>
      <c r="D159" s="6" t="str">
        <f>"王孟贤"</f>
        <v>王孟贤</v>
      </c>
    </row>
    <row r="160" spans="1:4" ht="42" customHeight="1">
      <c r="A160" s="5">
        <v>158</v>
      </c>
      <c r="B160" s="6" t="str">
        <f>"261220200904153052476"</f>
        <v>261220200904153052476</v>
      </c>
      <c r="C160" s="6" t="s">
        <v>6</v>
      </c>
      <c r="D160" s="6" t="str">
        <f>"苏家慧"</f>
        <v>苏家慧</v>
      </c>
    </row>
    <row r="161" spans="1:4" ht="42" customHeight="1">
      <c r="A161" s="5">
        <v>159</v>
      </c>
      <c r="B161" s="6" t="str">
        <f>"261220200904153538478"</f>
        <v>261220200904153538478</v>
      </c>
      <c r="C161" s="6" t="s">
        <v>6</v>
      </c>
      <c r="D161" s="6" t="str">
        <f>"陈月维"</f>
        <v>陈月维</v>
      </c>
    </row>
    <row r="162" spans="1:4" ht="42" customHeight="1">
      <c r="A162" s="5">
        <v>160</v>
      </c>
      <c r="B162" s="6" t="str">
        <f>"261220200904154506481"</f>
        <v>261220200904154506481</v>
      </c>
      <c r="C162" s="6" t="s">
        <v>6</v>
      </c>
      <c r="D162" s="6" t="str">
        <f>"穆玉珅"</f>
        <v>穆玉珅</v>
      </c>
    </row>
    <row r="163" spans="1:4" ht="42" customHeight="1">
      <c r="A163" s="5">
        <v>161</v>
      </c>
      <c r="B163" s="6" t="str">
        <f>"261220200904155056484"</f>
        <v>261220200904155056484</v>
      </c>
      <c r="C163" s="6" t="s">
        <v>6</v>
      </c>
      <c r="D163" s="6" t="str">
        <f>"符杰嵘"</f>
        <v>符杰嵘</v>
      </c>
    </row>
    <row r="164" spans="1:4" ht="42" customHeight="1">
      <c r="A164" s="5">
        <v>162</v>
      </c>
      <c r="B164" s="6" t="str">
        <f>"261220200904155423486"</f>
        <v>261220200904155423486</v>
      </c>
      <c r="C164" s="6" t="s">
        <v>6</v>
      </c>
      <c r="D164" s="6" t="str">
        <f>"蔡志强"</f>
        <v>蔡志强</v>
      </c>
    </row>
    <row r="165" spans="1:4" ht="42" customHeight="1">
      <c r="A165" s="5">
        <v>163</v>
      </c>
      <c r="B165" s="6" t="str">
        <f>"261220200904160429489"</f>
        <v>261220200904160429489</v>
      </c>
      <c r="C165" s="6" t="s">
        <v>6</v>
      </c>
      <c r="D165" s="6" t="str">
        <f>"许绩俊"</f>
        <v>许绩俊</v>
      </c>
    </row>
    <row r="166" spans="1:4" ht="42" customHeight="1">
      <c r="A166" s="5">
        <v>164</v>
      </c>
      <c r="B166" s="6" t="str">
        <f>"261220200904160903492"</f>
        <v>261220200904160903492</v>
      </c>
      <c r="C166" s="6" t="s">
        <v>6</v>
      </c>
      <c r="D166" s="6" t="str">
        <f>"吴苗"</f>
        <v>吴苗</v>
      </c>
    </row>
    <row r="167" spans="1:4" ht="42" customHeight="1">
      <c r="A167" s="5">
        <v>165</v>
      </c>
      <c r="B167" s="6" t="str">
        <f>"261220200904160928494"</f>
        <v>261220200904160928494</v>
      </c>
      <c r="C167" s="6" t="s">
        <v>6</v>
      </c>
      <c r="D167" s="6" t="str">
        <f>"吴雪欣"</f>
        <v>吴雪欣</v>
      </c>
    </row>
    <row r="168" spans="1:4" ht="42" customHeight="1">
      <c r="A168" s="5">
        <v>166</v>
      </c>
      <c r="B168" s="6" t="str">
        <f>"261220200904161418499"</f>
        <v>261220200904161418499</v>
      </c>
      <c r="C168" s="6" t="s">
        <v>6</v>
      </c>
      <c r="D168" s="6" t="str">
        <f>"王桃蕊"</f>
        <v>王桃蕊</v>
      </c>
    </row>
    <row r="169" spans="1:4" ht="42" customHeight="1">
      <c r="A169" s="5">
        <v>167</v>
      </c>
      <c r="B169" s="6" t="str">
        <f>"261220200904161941501"</f>
        <v>261220200904161941501</v>
      </c>
      <c r="C169" s="6" t="s">
        <v>6</v>
      </c>
      <c r="D169" s="6" t="str">
        <f>"吴兴钲"</f>
        <v>吴兴钲</v>
      </c>
    </row>
    <row r="170" spans="1:4" ht="42" customHeight="1">
      <c r="A170" s="5">
        <v>168</v>
      </c>
      <c r="B170" s="6" t="str">
        <f>"261220200904162643504"</f>
        <v>261220200904162643504</v>
      </c>
      <c r="C170" s="6" t="s">
        <v>6</v>
      </c>
      <c r="D170" s="6" t="str">
        <f>"符诒鑫"</f>
        <v>符诒鑫</v>
      </c>
    </row>
    <row r="171" spans="1:4" ht="42" customHeight="1">
      <c r="A171" s="5">
        <v>169</v>
      </c>
      <c r="B171" s="6" t="str">
        <f>"261220200904162946506"</f>
        <v>261220200904162946506</v>
      </c>
      <c r="C171" s="6" t="s">
        <v>6</v>
      </c>
      <c r="D171" s="6" t="str">
        <f>"宋方灵"</f>
        <v>宋方灵</v>
      </c>
    </row>
    <row r="172" spans="1:4" ht="42" customHeight="1">
      <c r="A172" s="5">
        <v>170</v>
      </c>
      <c r="B172" s="6" t="str">
        <f>"261220200904163354508"</f>
        <v>261220200904163354508</v>
      </c>
      <c r="C172" s="6" t="s">
        <v>6</v>
      </c>
      <c r="D172" s="6" t="str">
        <f>"王映允"</f>
        <v>王映允</v>
      </c>
    </row>
    <row r="173" spans="1:4" ht="42" customHeight="1">
      <c r="A173" s="5">
        <v>171</v>
      </c>
      <c r="B173" s="6" t="str">
        <f>"261220200904170539515"</f>
        <v>261220200904170539515</v>
      </c>
      <c r="C173" s="6" t="s">
        <v>6</v>
      </c>
      <c r="D173" s="6" t="str">
        <f>"陈书宇"</f>
        <v>陈书宇</v>
      </c>
    </row>
    <row r="174" spans="1:4" ht="42" customHeight="1">
      <c r="A174" s="5">
        <v>172</v>
      </c>
      <c r="B174" s="6" t="str">
        <f>"261220200904171209517"</f>
        <v>261220200904171209517</v>
      </c>
      <c r="C174" s="6" t="s">
        <v>6</v>
      </c>
      <c r="D174" s="6" t="str">
        <f>"王小娜"</f>
        <v>王小娜</v>
      </c>
    </row>
    <row r="175" spans="1:4" ht="42" customHeight="1">
      <c r="A175" s="5">
        <v>173</v>
      </c>
      <c r="B175" s="6" t="str">
        <f>"261220200904171809519"</f>
        <v>261220200904171809519</v>
      </c>
      <c r="C175" s="6" t="s">
        <v>6</v>
      </c>
      <c r="D175" s="6" t="str">
        <f>"符莹莹"</f>
        <v>符莹莹</v>
      </c>
    </row>
    <row r="176" spans="1:4" ht="42" customHeight="1">
      <c r="A176" s="5">
        <v>174</v>
      </c>
      <c r="B176" s="6" t="str">
        <f>"261220200904173802525"</f>
        <v>261220200904173802525</v>
      </c>
      <c r="C176" s="6" t="s">
        <v>6</v>
      </c>
      <c r="D176" s="6" t="str">
        <f>"王越良"</f>
        <v>王越良</v>
      </c>
    </row>
    <row r="177" spans="1:4" ht="42" customHeight="1">
      <c r="A177" s="5">
        <v>175</v>
      </c>
      <c r="B177" s="6" t="str">
        <f>"261220200904174526527"</f>
        <v>261220200904174526527</v>
      </c>
      <c r="C177" s="6" t="s">
        <v>6</v>
      </c>
      <c r="D177" s="6" t="str">
        <f>"吴不达"</f>
        <v>吴不达</v>
      </c>
    </row>
    <row r="178" spans="1:4" ht="42" customHeight="1">
      <c r="A178" s="5">
        <v>176</v>
      </c>
      <c r="B178" s="6" t="str">
        <f>"261220200904175500528"</f>
        <v>261220200904175500528</v>
      </c>
      <c r="C178" s="6" t="s">
        <v>6</v>
      </c>
      <c r="D178" s="6" t="str">
        <f>"王锦祥"</f>
        <v>王锦祥</v>
      </c>
    </row>
    <row r="179" spans="1:4" ht="42" customHeight="1">
      <c r="A179" s="5">
        <v>177</v>
      </c>
      <c r="B179" s="6" t="str">
        <f>"261220200904181606534"</f>
        <v>261220200904181606534</v>
      </c>
      <c r="C179" s="6" t="s">
        <v>6</v>
      </c>
      <c r="D179" s="6" t="str">
        <f>"吴淑松"</f>
        <v>吴淑松</v>
      </c>
    </row>
    <row r="180" spans="1:4" ht="42" customHeight="1">
      <c r="A180" s="5">
        <v>178</v>
      </c>
      <c r="B180" s="6" t="str">
        <f>"261220200904181854535"</f>
        <v>261220200904181854535</v>
      </c>
      <c r="C180" s="6" t="s">
        <v>6</v>
      </c>
      <c r="D180" s="6" t="str">
        <f>"谢妮珍"</f>
        <v>谢妮珍</v>
      </c>
    </row>
    <row r="181" spans="1:4" ht="42" customHeight="1">
      <c r="A181" s="5">
        <v>179</v>
      </c>
      <c r="B181" s="6" t="str">
        <f>"261220200904182455537"</f>
        <v>261220200904182455537</v>
      </c>
      <c r="C181" s="6" t="s">
        <v>6</v>
      </c>
      <c r="D181" s="6" t="str">
        <f>"王慧"</f>
        <v>王慧</v>
      </c>
    </row>
    <row r="182" spans="1:4" ht="42" customHeight="1">
      <c r="A182" s="5">
        <v>180</v>
      </c>
      <c r="B182" s="6" t="str">
        <f>"261220200904183327542"</f>
        <v>261220200904183327542</v>
      </c>
      <c r="C182" s="6" t="s">
        <v>6</v>
      </c>
      <c r="D182" s="6" t="str">
        <f>"王志"</f>
        <v>王志</v>
      </c>
    </row>
    <row r="183" spans="1:4" ht="42" customHeight="1">
      <c r="A183" s="5">
        <v>181</v>
      </c>
      <c r="B183" s="6" t="str">
        <f>"261220200904183716545"</f>
        <v>261220200904183716545</v>
      </c>
      <c r="C183" s="6" t="s">
        <v>6</v>
      </c>
      <c r="D183" s="6" t="str">
        <f>"符玉灵"</f>
        <v>符玉灵</v>
      </c>
    </row>
    <row r="184" spans="1:4" ht="42" customHeight="1">
      <c r="A184" s="5">
        <v>182</v>
      </c>
      <c r="B184" s="6" t="str">
        <f>"261220200904183814546"</f>
        <v>261220200904183814546</v>
      </c>
      <c r="C184" s="6" t="s">
        <v>6</v>
      </c>
      <c r="D184" s="6" t="str">
        <f>"谢圣达"</f>
        <v>谢圣达</v>
      </c>
    </row>
    <row r="185" spans="1:4" ht="42" customHeight="1">
      <c r="A185" s="5">
        <v>183</v>
      </c>
      <c r="B185" s="6" t="str">
        <f>"261220200904184803550"</f>
        <v>261220200904184803550</v>
      </c>
      <c r="C185" s="6" t="s">
        <v>6</v>
      </c>
      <c r="D185" s="6" t="str">
        <f>"李智绵"</f>
        <v>李智绵</v>
      </c>
    </row>
    <row r="186" spans="1:4" ht="42" customHeight="1">
      <c r="A186" s="5">
        <v>184</v>
      </c>
      <c r="B186" s="6" t="str">
        <f>"261220200904185017552"</f>
        <v>261220200904185017552</v>
      </c>
      <c r="C186" s="6" t="s">
        <v>6</v>
      </c>
      <c r="D186" s="6" t="str">
        <f>"王紫萍"</f>
        <v>王紫萍</v>
      </c>
    </row>
    <row r="187" spans="1:4" ht="42" customHeight="1">
      <c r="A187" s="5">
        <v>185</v>
      </c>
      <c r="B187" s="6" t="str">
        <f>"261220200904191802562"</f>
        <v>261220200904191802562</v>
      </c>
      <c r="C187" s="6" t="s">
        <v>6</v>
      </c>
      <c r="D187" s="6" t="str">
        <f>"赵学伟"</f>
        <v>赵学伟</v>
      </c>
    </row>
    <row r="188" spans="1:4" ht="42" customHeight="1">
      <c r="A188" s="5">
        <v>186</v>
      </c>
      <c r="B188" s="6" t="str">
        <f>"261220200904192032566"</f>
        <v>261220200904192032566</v>
      </c>
      <c r="C188" s="6" t="s">
        <v>6</v>
      </c>
      <c r="D188" s="6" t="str">
        <f>"王婀娜"</f>
        <v>王婀娜</v>
      </c>
    </row>
    <row r="189" spans="1:4" ht="42" customHeight="1">
      <c r="A189" s="5">
        <v>187</v>
      </c>
      <c r="B189" s="6" t="str">
        <f>"261220200904192139567"</f>
        <v>261220200904192139567</v>
      </c>
      <c r="C189" s="6" t="s">
        <v>6</v>
      </c>
      <c r="D189" s="6" t="str">
        <f>"黄彩霞"</f>
        <v>黄彩霞</v>
      </c>
    </row>
    <row r="190" spans="1:4" ht="42" customHeight="1">
      <c r="A190" s="5">
        <v>188</v>
      </c>
      <c r="B190" s="6" t="str">
        <f>"261220200904192158569"</f>
        <v>261220200904192158569</v>
      </c>
      <c r="C190" s="6" t="s">
        <v>6</v>
      </c>
      <c r="D190" s="6" t="str">
        <f>"欧小洲"</f>
        <v>欧小洲</v>
      </c>
    </row>
    <row r="191" spans="1:4" ht="42" customHeight="1">
      <c r="A191" s="5">
        <v>189</v>
      </c>
      <c r="B191" s="6" t="str">
        <f>"261220200904192311571"</f>
        <v>261220200904192311571</v>
      </c>
      <c r="C191" s="6" t="s">
        <v>6</v>
      </c>
      <c r="D191" s="6" t="str">
        <f>"梁贝贝"</f>
        <v>梁贝贝</v>
      </c>
    </row>
    <row r="192" spans="1:4" ht="42" customHeight="1">
      <c r="A192" s="5">
        <v>190</v>
      </c>
      <c r="B192" s="6" t="str">
        <f>"261220200904192750572"</f>
        <v>261220200904192750572</v>
      </c>
      <c r="C192" s="6" t="s">
        <v>6</v>
      </c>
      <c r="D192" s="6" t="str">
        <f>"王燕舞"</f>
        <v>王燕舞</v>
      </c>
    </row>
    <row r="193" spans="1:4" ht="42" customHeight="1">
      <c r="A193" s="5">
        <v>191</v>
      </c>
      <c r="B193" s="6" t="str">
        <f>"261220200904194428576"</f>
        <v>261220200904194428576</v>
      </c>
      <c r="C193" s="6" t="s">
        <v>6</v>
      </c>
      <c r="D193" s="6" t="str">
        <f>"陈朝伟"</f>
        <v>陈朝伟</v>
      </c>
    </row>
    <row r="194" spans="1:4" ht="42" customHeight="1">
      <c r="A194" s="5">
        <v>192</v>
      </c>
      <c r="B194" s="6" t="str">
        <f>"261220200904200621584"</f>
        <v>261220200904200621584</v>
      </c>
      <c r="C194" s="6" t="s">
        <v>6</v>
      </c>
      <c r="D194" s="6" t="str">
        <f>"李政澎"</f>
        <v>李政澎</v>
      </c>
    </row>
    <row r="195" spans="1:4" ht="42" customHeight="1">
      <c r="A195" s="5">
        <v>193</v>
      </c>
      <c r="B195" s="6" t="str">
        <f>"261220200904202200588"</f>
        <v>261220200904202200588</v>
      </c>
      <c r="C195" s="6" t="s">
        <v>6</v>
      </c>
      <c r="D195" s="6" t="str">
        <f>"吴冠伟"</f>
        <v>吴冠伟</v>
      </c>
    </row>
    <row r="196" spans="1:4" ht="42" customHeight="1">
      <c r="A196" s="5">
        <v>194</v>
      </c>
      <c r="B196" s="6" t="str">
        <f>"261220200904202647592"</f>
        <v>261220200904202647592</v>
      </c>
      <c r="C196" s="6" t="s">
        <v>6</v>
      </c>
      <c r="D196" s="6" t="str">
        <f>"符巧巧"</f>
        <v>符巧巧</v>
      </c>
    </row>
    <row r="197" spans="1:4" ht="42" customHeight="1">
      <c r="A197" s="5">
        <v>195</v>
      </c>
      <c r="B197" s="6" t="str">
        <f>"261220200904204014595"</f>
        <v>261220200904204014595</v>
      </c>
      <c r="C197" s="6" t="s">
        <v>6</v>
      </c>
      <c r="D197" s="6" t="str">
        <f>"邱名旭"</f>
        <v>邱名旭</v>
      </c>
    </row>
    <row r="198" spans="1:4" ht="42" customHeight="1">
      <c r="A198" s="5">
        <v>196</v>
      </c>
      <c r="B198" s="6" t="str">
        <f>"261220200904210044601"</f>
        <v>261220200904210044601</v>
      </c>
      <c r="C198" s="6" t="s">
        <v>6</v>
      </c>
      <c r="D198" s="6" t="str">
        <f>"曾于华"</f>
        <v>曾于华</v>
      </c>
    </row>
    <row r="199" spans="1:4" ht="42" customHeight="1">
      <c r="A199" s="5">
        <v>197</v>
      </c>
      <c r="B199" s="6" t="str">
        <f>"261220200904210310603"</f>
        <v>261220200904210310603</v>
      </c>
      <c r="C199" s="6" t="s">
        <v>6</v>
      </c>
      <c r="D199" s="6" t="str">
        <f>"秦健玮"</f>
        <v>秦健玮</v>
      </c>
    </row>
    <row r="200" spans="1:4" ht="42" customHeight="1">
      <c r="A200" s="5">
        <v>198</v>
      </c>
      <c r="B200" s="6" t="str">
        <f>"261220200904211114606"</f>
        <v>261220200904211114606</v>
      </c>
      <c r="C200" s="6" t="s">
        <v>6</v>
      </c>
      <c r="D200" s="6" t="str">
        <f>"吴玉珍"</f>
        <v>吴玉珍</v>
      </c>
    </row>
    <row r="201" spans="1:4" ht="42" customHeight="1">
      <c r="A201" s="5">
        <v>199</v>
      </c>
      <c r="B201" s="6" t="str">
        <f>"261220200904211944609"</f>
        <v>261220200904211944609</v>
      </c>
      <c r="C201" s="6" t="s">
        <v>6</v>
      </c>
      <c r="D201" s="6" t="str">
        <f>"王丰展"</f>
        <v>王丰展</v>
      </c>
    </row>
    <row r="202" spans="1:4" ht="42" customHeight="1">
      <c r="A202" s="5">
        <v>200</v>
      </c>
      <c r="B202" s="6" t="str">
        <f>"261220200904213016615"</f>
        <v>261220200904213016615</v>
      </c>
      <c r="C202" s="6" t="s">
        <v>6</v>
      </c>
      <c r="D202" s="6" t="str">
        <f>"王寸升"</f>
        <v>王寸升</v>
      </c>
    </row>
    <row r="203" spans="1:4" ht="42" customHeight="1">
      <c r="A203" s="5">
        <v>201</v>
      </c>
      <c r="B203" s="6" t="str">
        <f>"261220200904213700619"</f>
        <v>261220200904213700619</v>
      </c>
      <c r="C203" s="6" t="s">
        <v>6</v>
      </c>
      <c r="D203" s="6" t="str">
        <f>"曾维立"</f>
        <v>曾维立</v>
      </c>
    </row>
    <row r="204" spans="1:4" ht="42" customHeight="1">
      <c r="A204" s="5">
        <v>202</v>
      </c>
      <c r="B204" s="6" t="str">
        <f>"261220200904214006622"</f>
        <v>261220200904214006622</v>
      </c>
      <c r="C204" s="6" t="s">
        <v>6</v>
      </c>
      <c r="D204" s="6" t="str">
        <f>"陈莎莉"</f>
        <v>陈莎莉</v>
      </c>
    </row>
    <row r="205" spans="1:4" ht="42" customHeight="1">
      <c r="A205" s="5">
        <v>203</v>
      </c>
      <c r="B205" s="6" t="str">
        <f>"261220200904214657625"</f>
        <v>261220200904214657625</v>
      </c>
      <c r="C205" s="6" t="s">
        <v>6</v>
      </c>
      <c r="D205" s="6" t="str">
        <f>"王灵敏"</f>
        <v>王灵敏</v>
      </c>
    </row>
    <row r="206" spans="1:4" ht="42" customHeight="1">
      <c r="A206" s="5">
        <v>204</v>
      </c>
      <c r="B206" s="6" t="str">
        <f>"261220200904215316629"</f>
        <v>261220200904215316629</v>
      </c>
      <c r="C206" s="6" t="s">
        <v>6</v>
      </c>
      <c r="D206" s="6" t="str">
        <f>"陈少锦"</f>
        <v>陈少锦</v>
      </c>
    </row>
    <row r="207" spans="1:4" ht="42" customHeight="1">
      <c r="A207" s="5">
        <v>205</v>
      </c>
      <c r="B207" s="6" t="str">
        <f>"261220200904215339630"</f>
        <v>261220200904215339630</v>
      </c>
      <c r="C207" s="6" t="s">
        <v>6</v>
      </c>
      <c r="D207" s="6" t="str">
        <f>"许开翔"</f>
        <v>许开翔</v>
      </c>
    </row>
    <row r="208" spans="1:4" ht="42" customHeight="1">
      <c r="A208" s="5">
        <v>206</v>
      </c>
      <c r="B208" s="6" t="str">
        <f>"261220200904221204639"</f>
        <v>261220200904221204639</v>
      </c>
      <c r="C208" s="6" t="s">
        <v>6</v>
      </c>
      <c r="D208" s="6" t="str">
        <f>"王鹏程"</f>
        <v>王鹏程</v>
      </c>
    </row>
    <row r="209" spans="1:4" ht="42" customHeight="1">
      <c r="A209" s="5">
        <v>207</v>
      </c>
      <c r="B209" s="6" t="str">
        <f>"261220200904222143647"</f>
        <v>261220200904222143647</v>
      </c>
      <c r="C209" s="6" t="s">
        <v>6</v>
      </c>
      <c r="D209" s="6" t="str">
        <f>"许冬梅"</f>
        <v>许冬梅</v>
      </c>
    </row>
    <row r="210" spans="1:4" ht="42" customHeight="1">
      <c r="A210" s="5">
        <v>208</v>
      </c>
      <c r="B210" s="6" t="str">
        <f>"261220200904222602651"</f>
        <v>261220200904222602651</v>
      </c>
      <c r="C210" s="6" t="s">
        <v>6</v>
      </c>
      <c r="D210" s="6" t="str">
        <f>"李峻毅"</f>
        <v>李峻毅</v>
      </c>
    </row>
    <row r="211" spans="1:4" ht="42" customHeight="1">
      <c r="A211" s="5">
        <v>209</v>
      </c>
      <c r="B211" s="6" t="str">
        <f>"261220200904222628653"</f>
        <v>261220200904222628653</v>
      </c>
      <c r="C211" s="6" t="s">
        <v>6</v>
      </c>
      <c r="D211" s="6" t="str">
        <f>"杨全江"</f>
        <v>杨全江</v>
      </c>
    </row>
    <row r="212" spans="1:4" ht="42" customHeight="1">
      <c r="A212" s="5">
        <v>210</v>
      </c>
      <c r="B212" s="6" t="str">
        <f>"261220200904222632654"</f>
        <v>261220200904222632654</v>
      </c>
      <c r="C212" s="6" t="s">
        <v>6</v>
      </c>
      <c r="D212" s="6" t="str">
        <f>"李先松"</f>
        <v>李先松</v>
      </c>
    </row>
    <row r="213" spans="1:4" ht="42" customHeight="1">
      <c r="A213" s="5">
        <v>211</v>
      </c>
      <c r="B213" s="6" t="str">
        <f>"261220200904222957655"</f>
        <v>261220200904222957655</v>
      </c>
      <c r="C213" s="6" t="s">
        <v>6</v>
      </c>
      <c r="D213" s="6" t="str">
        <f>"王鹏通"</f>
        <v>王鹏通</v>
      </c>
    </row>
    <row r="214" spans="1:4" ht="42" customHeight="1">
      <c r="A214" s="5">
        <v>212</v>
      </c>
      <c r="B214" s="6" t="str">
        <f>"261220200904223031656"</f>
        <v>261220200904223031656</v>
      </c>
      <c r="C214" s="6" t="s">
        <v>6</v>
      </c>
      <c r="D214" s="6" t="str">
        <f>"王唐龙"</f>
        <v>王唐龙</v>
      </c>
    </row>
    <row r="215" spans="1:4" ht="42" customHeight="1">
      <c r="A215" s="5">
        <v>213</v>
      </c>
      <c r="B215" s="6" t="str">
        <f>"261220200904223251658"</f>
        <v>261220200904223251658</v>
      </c>
      <c r="C215" s="6" t="s">
        <v>6</v>
      </c>
      <c r="D215" s="6" t="str">
        <f>"王霞"</f>
        <v>王霞</v>
      </c>
    </row>
    <row r="216" spans="1:4" ht="42" customHeight="1">
      <c r="A216" s="5">
        <v>214</v>
      </c>
      <c r="B216" s="6" t="str">
        <f>"261220200904223520661"</f>
        <v>261220200904223520661</v>
      </c>
      <c r="C216" s="6" t="s">
        <v>6</v>
      </c>
      <c r="D216" s="6" t="str">
        <f>"李秋爱"</f>
        <v>李秋爱</v>
      </c>
    </row>
    <row r="217" spans="1:4" ht="42" customHeight="1">
      <c r="A217" s="5">
        <v>215</v>
      </c>
      <c r="B217" s="6" t="str">
        <f>"261220200904223532662"</f>
        <v>261220200904223532662</v>
      </c>
      <c r="C217" s="6" t="s">
        <v>6</v>
      </c>
      <c r="D217" s="6" t="str">
        <f>"陈俊菁"</f>
        <v>陈俊菁</v>
      </c>
    </row>
    <row r="218" spans="1:4" ht="42" customHeight="1">
      <c r="A218" s="5">
        <v>216</v>
      </c>
      <c r="B218" s="6" t="str">
        <f>"261220200904224536667"</f>
        <v>261220200904224536667</v>
      </c>
      <c r="C218" s="6" t="s">
        <v>6</v>
      </c>
      <c r="D218" s="6" t="str">
        <f>"林俊延"</f>
        <v>林俊延</v>
      </c>
    </row>
    <row r="219" spans="1:4" ht="42" customHeight="1">
      <c r="A219" s="5">
        <v>217</v>
      </c>
      <c r="B219" s="6" t="str">
        <f>"261220200904224926670"</f>
        <v>261220200904224926670</v>
      </c>
      <c r="C219" s="6" t="s">
        <v>6</v>
      </c>
      <c r="D219" s="6" t="str">
        <f>"林香元"</f>
        <v>林香元</v>
      </c>
    </row>
    <row r="220" spans="1:4" ht="42" customHeight="1">
      <c r="A220" s="5">
        <v>218</v>
      </c>
      <c r="B220" s="6" t="str">
        <f>"261220200904225136672"</f>
        <v>261220200904225136672</v>
      </c>
      <c r="C220" s="6" t="s">
        <v>6</v>
      </c>
      <c r="D220" s="6" t="str">
        <f>"符雪柔"</f>
        <v>符雪柔</v>
      </c>
    </row>
    <row r="221" spans="1:4" ht="42" customHeight="1">
      <c r="A221" s="5">
        <v>219</v>
      </c>
      <c r="B221" s="6" t="str">
        <f>"261220200904225207674"</f>
        <v>261220200904225207674</v>
      </c>
      <c r="C221" s="6" t="s">
        <v>6</v>
      </c>
      <c r="D221" s="6" t="str">
        <f>"黄创首"</f>
        <v>黄创首</v>
      </c>
    </row>
    <row r="222" spans="1:4" ht="42" customHeight="1">
      <c r="A222" s="5">
        <v>220</v>
      </c>
      <c r="B222" s="6" t="str">
        <f>"261220200904225848677"</f>
        <v>261220200904225848677</v>
      </c>
      <c r="C222" s="6" t="s">
        <v>6</v>
      </c>
      <c r="D222" s="6" t="str">
        <f>"王梅娟"</f>
        <v>王梅娟</v>
      </c>
    </row>
    <row r="223" spans="1:4" ht="42" customHeight="1">
      <c r="A223" s="5">
        <v>221</v>
      </c>
      <c r="B223" s="6" t="str">
        <f>"261220200904230055678"</f>
        <v>261220200904230055678</v>
      </c>
      <c r="C223" s="6" t="s">
        <v>6</v>
      </c>
      <c r="D223" s="6" t="str">
        <f>"符海珠"</f>
        <v>符海珠</v>
      </c>
    </row>
    <row r="224" spans="1:4" ht="42" customHeight="1">
      <c r="A224" s="5">
        <v>222</v>
      </c>
      <c r="B224" s="6" t="str">
        <f>"261220200904230131679"</f>
        <v>261220200904230131679</v>
      </c>
      <c r="C224" s="6" t="s">
        <v>6</v>
      </c>
      <c r="D224" s="6" t="str">
        <f>"陈燕飞"</f>
        <v>陈燕飞</v>
      </c>
    </row>
    <row r="225" spans="1:4" ht="42" customHeight="1">
      <c r="A225" s="5">
        <v>223</v>
      </c>
      <c r="B225" s="6" t="str">
        <f>"261220200904230429680"</f>
        <v>261220200904230429680</v>
      </c>
      <c r="C225" s="6" t="s">
        <v>6</v>
      </c>
      <c r="D225" s="6" t="str">
        <f>"钱彦君"</f>
        <v>钱彦君</v>
      </c>
    </row>
    <row r="226" spans="1:4" ht="42" customHeight="1">
      <c r="A226" s="5">
        <v>224</v>
      </c>
      <c r="B226" s="6" t="str">
        <f>"261220200904230809681"</f>
        <v>261220200904230809681</v>
      </c>
      <c r="C226" s="6" t="s">
        <v>6</v>
      </c>
      <c r="D226" s="6" t="str">
        <f>"洪颜"</f>
        <v>洪颜</v>
      </c>
    </row>
    <row r="227" spans="1:4" ht="42" customHeight="1">
      <c r="A227" s="5">
        <v>225</v>
      </c>
      <c r="B227" s="6" t="str">
        <f>"261220200904231205682"</f>
        <v>261220200904231205682</v>
      </c>
      <c r="C227" s="6" t="s">
        <v>6</v>
      </c>
      <c r="D227" s="6" t="str">
        <f>"洪彩妹"</f>
        <v>洪彩妹</v>
      </c>
    </row>
    <row r="228" spans="1:4" ht="42" customHeight="1">
      <c r="A228" s="5">
        <v>226</v>
      </c>
      <c r="B228" s="6" t="str">
        <f>"261220200904231557685"</f>
        <v>261220200904231557685</v>
      </c>
      <c r="C228" s="6" t="s">
        <v>6</v>
      </c>
      <c r="D228" s="6" t="str">
        <f>"王明南"</f>
        <v>王明南</v>
      </c>
    </row>
    <row r="229" spans="1:4" ht="42" customHeight="1">
      <c r="A229" s="5">
        <v>227</v>
      </c>
      <c r="B229" s="6" t="str">
        <f>"261220200904231836686"</f>
        <v>261220200904231836686</v>
      </c>
      <c r="C229" s="6" t="s">
        <v>6</v>
      </c>
      <c r="D229" s="6" t="str">
        <f>"王凤丹"</f>
        <v>王凤丹</v>
      </c>
    </row>
    <row r="230" spans="1:4" ht="42" customHeight="1">
      <c r="A230" s="5">
        <v>228</v>
      </c>
      <c r="B230" s="6" t="str">
        <f>"261220200904231912687"</f>
        <v>261220200904231912687</v>
      </c>
      <c r="C230" s="6" t="s">
        <v>6</v>
      </c>
      <c r="D230" s="6" t="str">
        <f>"符秀坤"</f>
        <v>符秀坤</v>
      </c>
    </row>
    <row r="231" spans="1:4" ht="42" customHeight="1">
      <c r="A231" s="5">
        <v>229</v>
      </c>
      <c r="B231" s="6" t="str">
        <f>"261220200904232556690"</f>
        <v>261220200904232556690</v>
      </c>
      <c r="C231" s="6" t="s">
        <v>6</v>
      </c>
      <c r="D231" s="6" t="str">
        <f>"劳友相"</f>
        <v>劳友相</v>
      </c>
    </row>
    <row r="232" spans="1:4" ht="42" customHeight="1">
      <c r="A232" s="5">
        <v>230</v>
      </c>
      <c r="B232" s="6" t="str">
        <f>"261220200904232904692"</f>
        <v>261220200904232904692</v>
      </c>
      <c r="C232" s="6" t="s">
        <v>6</v>
      </c>
      <c r="D232" s="6" t="str">
        <f>"王琳琳"</f>
        <v>王琳琳</v>
      </c>
    </row>
    <row r="233" spans="1:4" ht="42" customHeight="1">
      <c r="A233" s="5">
        <v>231</v>
      </c>
      <c r="B233" s="6" t="str">
        <f>"261220200904234644698"</f>
        <v>261220200904234644698</v>
      </c>
      <c r="C233" s="6" t="s">
        <v>6</v>
      </c>
      <c r="D233" s="6" t="str">
        <f>"陈善亮"</f>
        <v>陈善亮</v>
      </c>
    </row>
    <row r="234" spans="1:4" ht="42" customHeight="1">
      <c r="A234" s="5">
        <v>232</v>
      </c>
      <c r="B234" s="6" t="str">
        <f>"261220200904235228700"</f>
        <v>261220200904235228700</v>
      </c>
      <c r="C234" s="6" t="s">
        <v>6</v>
      </c>
      <c r="D234" s="6" t="str">
        <f>"黄民妹"</f>
        <v>黄民妹</v>
      </c>
    </row>
    <row r="235" spans="1:4" ht="42" customHeight="1">
      <c r="A235" s="5">
        <v>233</v>
      </c>
      <c r="B235" s="6" t="str">
        <f>"261220200904235501702"</f>
        <v>261220200904235501702</v>
      </c>
      <c r="C235" s="6" t="s">
        <v>6</v>
      </c>
      <c r="D235" s="6" t="str">
        <f>"陈小朝"</f>
        <v>陈小朝</v>
      </c>
    </row>
    <row r="236" spans="1:4" ht="42" customHeight="1">
      <c r="A236" s="5">
        <v>234</v>
      </c>
      <c r="B236" s="6" t="str">
        <f>"261220200905000232705"</f>
        <v>261220200905000232705</v>
      </c>
      <c r="C236" s="6" t="s">
        <v>6</v>
      </c>
      <c r="D236" s="6" t="str">
        <f>"黄世政"</f>
        <v>黄世政</v>
      </c>
    </row>
    <row r="237" spans="1:4" ht="42" customHeight="1">
      <c r="A237" s="5">
        <v>235</v>
      </c>
      <c r="B237" s="6" t="str">
        <f>"261220200905001424707"</f>
        <v>261220200905001424707</v>
      </c>
      <c r="C237" s="6" t="s">
        <v>6</v>
      </c>
      <c r="D237" s="6" t="str">
        <f>"林宾妹"</f>
        <v>林宾妹</v>
      </c>
    </row>
    <row r="238" spans="1:4" ht="42" customHeight="1">
      <c r="A238" s="5">
        <v>236</v>
      </c>
      <c r="B238" s="6" t="str">
        <f>"261220200905083911723"</f>
        <v>261220200905083911723</v>
      </c>
      <c r="C238" s="6" t="s">
        <v>6</v>
      </c>
      <c r="D238" s="6" t="str">
        <f>"符海敏"</f>
        <v>符海敏</v>
      </c>
    </row>
    <row r="239" spans="1:4" ht="42" customHeight="1">
      <c r="A239" s="5">
        <v>237</v>
      </c>
      <c r="B239" s="6" t="str">
        <f>"261220200905085633725"</f>
        <v>261220200905085633725</v>
      </c>
      <c r="C239" s="6" t="s">
        <v>6</v>
      </c>
      <c r="D239" s="6" t="str">
        <f>"彭昌海"</f>
        <v>彭昌海</v>
      </c>
    </row>
    <row r="240" spans="1:4" ht="42" customHeight="1">
      <c r="A240" s="5">
        <v>238</v>
      </c>
      <c r="B240" s="6" t="str">
        <f>"261220200905091401729"</f>
        <v>261220200905091401729</v>
      </c>
      <c r="C240" s="6" t="s">
        <v>6</v>
      </c>
      <c r="D240" s="6" t="str">
        <f>"林俊友"</f>
        <v>林俊友</v>
      </c>
    </row>
    <row r="241" spans="1:4" ht="42" customHeight="1">
      <c r="A241" s="5">
        <v>239</v>
      </c>
      <c r="B241" s="6" t="str">
        <f>"261220200905092026732"</f>
        <v>261220200905092026732</v>
      </c>
      <c r="C241" s="6" t="s">
        <v>6</v>
      </c>
      <c r="D241" s="6" t="str">
        <f>"吴小慧"</f>
        <v>吴小慧</v>
      </c>
    </row>
    <row r="242" spans="1:4" ht="42" customHeight="1">
      <c r="A242" s="5">
        <v>240</v>
      </c>
      <c r="B242" s="6" t="str">
        <f>"261220200905092556734"</f>
        <v>261220200905092556734</v>
      </c>
      <c r="C242" s="6" t="s">
        <v>6</v>
      </c>
      <c r="D242" s="6" t="str">
        <f>"钟子顺"</f>
        <v>钟子顺</v>
      </c>
    </row>
    <row r="243" spans="1:4" ht="42" customHeight="1">
      <c r="A243" s="5">
        <v>241</v>
      </c>
      <c r="B243" s="6" t="str">
        <f>"261220200905093009737"</f>
        <v>261220200905093009737</v>
      </c>
      <c r="C243" s="6" t="s">
        <v>6</v>
      </c>
      <c r="D243" s="6" t="str">
        <f>"万武彬"</f>
        <v>万武彬</v>
      </c>
    </row>
    <row r="244" spans="1:4" ht="42" customHeight="1">
      <c r="A244" s="5">
        <v>242</v>
      </c>
      <c r="B244" s="6" t="str">
        <f>"261220200905093802740"</f>
        <v>261220200905093802740</v>
      </c>
      <c r="C244" s="6" t="s">
        <v>6</v>
      </c>
      <c r="D244" s="6" t="str">
        <f>"王秋玲"</f>
        <v>王秋玲</v>
      </c>
    </row>
    <row r="245" spans="1:4" ht="42" customHeight="1">
      <c r="A245" s="5">
        <v>243</v>
      </c>
      <c r="B245" s="6" t="str">
        <f>"261220200905094120741"</f>
        <v>261220200905094120741</v>
      </c>
      <c r="C245" s="6" t="s">
        <v>6</v>
      </c>
      <c r="D245" s="6" t="str">
        <f>"邱小俊"</f>
        <v>邱小俊</v>
      </c>
    </row>
    <row r="246" spans="1:4" ht="42" customHeight="1">
      <c r="A246" s="5">
        <v>244</v>
      </c>
      <c r="B246" s="6" t="str">
        <f>"261220200905100536755"</f>
        <v>261220200905100536755</v>
      </c>
      <c r="C246" s="6" t="s">
        <v>6</v>
      </c>
      <c r="D246" s="6" t="str">
        <f>"符紫丽"</f>
        <v>符紫丽</v>
      </c>
    </row>
    <row r="247" spans="1:4" ht="42" customHeight="1">
      <c r="A247" s="5">
        <v>245</v>
      </c>
      <c r="B247" s="6" t="str">
        <f>"261220200905104231775"</f>
        <v>261220200905104231775</v>
      </c>
      <c r="C247" s="6" t="s">
        <v>6</v>
      </c>
      <c r="D247" s="6" t="str">
        <f>"杨真颖"</f>
        <v>杨真颖</v>
      </c>
    </row>
    <row r="248" spans="1:4" ht="42" customHeight="1">
      <c r="A248" s="5">
        <v>246</v>
      </c>
      <c r="B248" s="6" t="str">
        <f>"261220200905104329776"</f>
        <v>261220200905104329776</v>
      </c>
      <c r="C248" s="6" t="s">
        <v>6</v>
      </c>
      <c r="D248" s="6" t="str">
        <f>"黄小珍"</f>
        <v>黄小珍</v>
      </c>
    </row>
    <row r="249" spans="1:4" ht="42" customHeight="1">
      <c r="A249" s="5">
        <v>247</v>
      </c>
      <c r="B249" s="6" t="str">
        <f>"261220200905105123781"</f>
        <v>261220200905105123781</v>
      </c>
      <c r="C249" s="6" t="s">
        <v>6</v>
      </c>
      <c r="D249" s="6" t="str">
        <f>"陈东升"</f>
        <v>陈东升</v>
      </c>
    </row>
    <row r="250" spans="1:4" ht="42" customHeight="1">
      <c r="A250" s="5">
        <v>248</v>
      </c>
      <c r="B250" s="6" t="str">
        <f>"261220200905110913786"</f>
        <v>261220200905110913786</v>
      </c>
      <c r="C250" s="6" t="s">
        <v>6</v>
      </c>
      <c r="D250" s="6" t="str">
        <f>"陈妍萱"</f>
        <v>陈妍萱</v>
      </c>
    </row>
    <row r="251" spans="1:4" ht="42" customHeight="1">
      <c r="A251" s="5">
        <v>249</v>
      </c>
      <c r="B251" s="6" t="str">
        <f>"261220200905111941793"</f>
        <v>261220200905111941793</v>
      </c>
      <c r="C251" s="6" t="s">
        <v>6</v>
      </c>
      <c r="D251" s="6" t="str">
        <f>"纪新春"</f>
        <v>纪新春</v>
      </c>
    </row>
    <row r="252" spans="1:4" ht="42" customHeight="1">
      <c r="A252" s="5">
        <v>250</v>
      </c>
      <c r="B252" s="6" t="str">
        <f>"261220200905112517796"</f>
        <v>261220200905112517796</v>
      </c>
      <c r="C252" s="6" t="s">
        <v>6</v>
      </c>
      <c r="D252" s="6" t="str">
        <f>"王明炼"</f>
        <v>王明炼</v>
      </c>
    </row>
    <row r="253" spans="1:4" ht="42" customHeight="1">
      <c r="A253" s="5">
        <v>251</v>
      </c>
      <c r="B253" s="6" t="str">
        <f>"261220200905113856806"</f>
        <v>261220200905113856806</v>
      </c>
      <c r="C253" s="6" t="s">
        <v>6</v>
      </c>
      <c r="D253" s="6" t="str">
        <f>"王棚"</f>
        <v>王棚</v>
      </c>
    </row>
    <row r="254" spans="1:4" ht="42" customHeight="1">
      <c r="A254" s="5">
        <v>252</v>
      </c>
      <c r="B254" s="6" t="str">
        <f>"261220200905114218808"</f>
        <v>261220200905114218808</v>
      </c>
      <c r="C254" s="6" t="s">
        <v>6</v>
      </c>
      <c r="D254" s="6" t="str">
        <f>"黄奕怡"</f>
        <v>黄奕怡</v>
      </c>
    </row>
    <row r="255" spans="1:4" ht="42" customHeight="1">
      <c r="A255" s="5">
        <v>253</v>
      </c>
      <c r="B255" s="6" t="str">
        <f>"261220200905115043810"</f>
        <v>261220200905115043810</v>
      </c>
      <c r="C255" s="6" t="s">
        <v>6</v>
      </c>
      <c r="D255" s="6" t="str">
        <f>"陈娜"</f>
        <v>陈娜</v>
      </c>
    </row>
    <row r="256" spans="1:4" ht="42" customHeight="1">
      <c r="A256" s="5">
        <v>254</v>
      </c>
      <c r="B256" s="6" t="str">
        <f>"261220200905115530813"</f>
        <v>261220200905115530813</v>
      </c>
      <c r="C256" s="6" t="s">
        <v>6</v>
      </c>
      <c r="D256" s="6" t="str">
        <f>"黎强"</f>
        <v>黎强</v>
      </c>
    </row>
    <row r="257" spans="1:4" ht="42" customHeight="1">
      <c r="A257" s="5">
        <v>255</v>
      </c>
      <c r="B257" s="6" t="str">
        <f>"261220200905115928817"</f>
        <v>261220200905115928817</v>
      </c>
      <c r="C257" s="6" t="s">
        <v>6</v>
      </c>
      <c r="D257" s="6" t="str">
        <f>"王路文"</f>
        <v>王路文</v>
      </c>
    </row>
    <row r="258" spans="1:4" ht="42" customHeight="1">
      <c r="A258" s="5">
        <v>256</v>
      </c>
      <c r="B258" s="6" t="str">
        <f>"261220200905121944823"</f>
        <v>261220200905121944823</v>
      </c>
      <c r="C258" s="6" t="s">
        <v>6</v>
      </c>
      <c r="D258" s="6" t="str">
        <f>"谢晶霞"</f>
        <v>谢晶霞</v>
      </c>
    </row>
    <row r="259" spans="1:4" ht="42" customHeight="1">
      <c r="A259" s="5">
        <v>257</v>
      </c>
      <c r="B259" s="6" t="str">
        <f>"261220200905122417825"</f>
        <v>261220200905122417825</v>
      </c>
      <c r="C259" s="6" t="s">
        <v>6</v>
      </c>
      <c r="D259" s="6" t="str">
        <f>"谢明业"</f>
        <v>谢明业</v>
      </c>
    </row>
    <row r="260" spans="1:4" ht="42" customHeight="1">
      <c r="A260" s="5">
        <v>258</v>
      </c>
      <c r="B260" s="6" t="str">
        <f>"261220200905122714826"</f>
        <v>261220200905122714826</v>
      </c>
      <c r="C260" s="6" t="s">
        <v>6</v>
      </c>
      <c r="D260" s="6" t="str">
        <f>"黄小妹"</f>
        <v>黄小妹</v>
      </c>
    </row>
    <row r="261" spans="1:4" ht="42" customHeight="1">
      <c r="A261" s="5">
        <v>259</v>
      </c>
      <c r="B261" s="6" t="str">
        <f>"261220200905123039828"</f>
        <v>261220200905123039828</v>
      </c>
      <c r="C261" s="6" t="s">
        <v>6</v>
      </c>
      <c r="D261" s="6" t="str">
        <f>"周臣"</f>
        <v>周臣</v>
      </c>
    </row>
    <row r="262" spans="1:4" ht="42" customHeight="1">
      <c r="A262" s="5">
        <v>260</v>
      </c>
      <c r="B262" s="6" t="str">
        <f>"261220200905125106835"</f>
        <v>261220200905125106835</v>
      </c>
      <c r="C262" s="6" t="s">
        <v>6</v>
      </c>
      <c r="D262" s="6" t="str">
        <f>"黄雨婷"</f>
        <v>黄雨婷</v>
      </c>
    </row>
    <row r="263" spans="1:4" ht="42" customHeight="1">
      <c r="A263" s="5">
        <v>261</v>
      </c>
      <c r="B263" s="6" t="str">
        <f>"261220200905125512837"</f>
        <v>261220200905125512837</v>
      </c>
      <c r="C263" s="6" t="s">
        <v>6</v>
      </c>
      <c r="D263" s="6" t="str">
        <f>"林传诗"</f>
        <v>林传诗</v>
      </c>
    </row>
    <row r="264" spans="1:4" ht="42" customHeight="1">
      <c r="A264" s="5">
        <v>262</v>
      </c>
      <c r="B264" s="6" t="str">
        <f>"261220200905130302842"</f>
        <v>261220200905130302842</v>
      </c>
      <c r="C264" s="6" t="s">
        <v>6</v>
      </c>
      <c r="D264" s="6" t="str">
        <f>"邱明鹏"</f>
        <v>邱明鹏</v>
      </c>
    </row>
    <row r="265" spans="1:4" ht="42" customHeight="1">
      <c r="A265" s="5">
        <v>263</v>
      </c>
      <c r="B265" s="6" t="str">
        <f>"261220200905131955851"</f>
        <v>261220200905131955851</v>
      </c>
      <c r="C265" s="6" t="s">
        <v>6</v>
      </c>
      <c r="D265" s="6" t="str">
        <f>"吴林君"</f>
        <v>吴林君</v>
      </c>
    </row>
    <row r="266" spans="1:4" ht="42" customHeight="1">
      <c r="A266" s="5">
        <v>264</v>
      </c>
      <c r="B266" s="6" t="str">
        <f>"261220200905132530855"</f>
        <v>261220200905132530855</v>
      </c>
      <c r="C266" s="6" t="s">
        <v>6</v>
      </c>
      <c r="D266" s="6" t="str">
        <f>"符庆锋"</f>
        <v>符庆锋</v>
      </c>
    </row>
    <row r="267" spans="1:4" ht="42" customHeight="1">
      <c r="A267" s="5">
        <v>265</v>
      </c>
      <c r="B267" s="6" t="str">
        <f>"261220200905133030861"</f>
        <v>261220200905133030861</v>
      </c>
      <c r="C267" s="6" t="s">
        <v>6</v>
      </c>
      <c r="D267" s="6" t="str">
        <f>"符应丹"</f>
        <v>符应丹</v>
      </c>
    </row>
    <row r="268" spans="1:4" ht="42" customHeight="1">
      <c r="A268" s="5">
        <v>266</v>
      </c>
      <c r="B268" s="6" t="str">
        <f>"261220200905134312867"</f>
        <v>261220200905134312867</v>
      </c>
      <c r="C268" s="6" t="s">
        <v>6</v>
      </c>
      <c r="D268" s="6" t="str">
        <f>"柯燕燕"</f>
        <v>柯燕燕</v>
      </c>
    </row>
    <row r="269" spans="1:4" ht="42" customHeight="1">
      <c r="A269" s="5">
        <v>267</v>
      </c>
      <c r="B269" s="6" t="str">
        <f>"261220200905134319868"</f>
        <v>261220200905134319868</v>
      </c>
      <c r="C269" s="6" t="s">
        <v>6</v>
      </c>
      <c r="D269" s="6" t="str">
        <f>"钟依伦"</f>
        <v>钟依伦</v>
      </c>
    </row>
    <row r="270" spans="1:4" ht="42" customHeight="1">
      <c r="A270" s="5">
        <v>268</v>
      </c>
      <c r="B270" s="6" t="str">
        <f>"261220200905135907872"</f>
        <v>261220200905135907872</v>
      </c>
      <c r="C270" s="6" t="s">
        <v>6</v>
      </c>
      <c r="D270" s="6" t="str">
        <f>"王娇静"</f>
        <v>王娇静</v>
      </c>
    </row>
    <row r="271" spans="1:4" ht="42" customHeight="1">
      <c r="A271" s="5">
        <v>269</v>
      </c>
      <c r="B271" s="6" t="str">
        <f>"261220200905140608875"</f>
        <v>261220200905140608875</v>
      </c>
      <c r="C271" s="6" t="s">
        <v>6</v>
      </c>
      <c r="D271" s="6" t="str">
        <f>"潘艳"</f>
        <v>潘艳</v>
      </c>
    </row>
    <row r="272" spans="1:4" ht="42" customHeight="1">
      <c r="A272" s="5">
        <v>270</v>
      </c>
      <c r="B272" s="6" t="str">
        <f>"261220200905141423879"</f>
        <v>261220200905141423879</v>
      </c>
      <c r="C272" s="6" t="s">
        <v>6</v>
      </c>
      <c r="D272" s="6" t="str">
        <f>"林传刚"</f>
        <v>林传刚</v>
      </c>
    </row>
    <row r="273" spans="1:4" ht="42" customHeight="1">
      <c r="A273" s="5">
        <v>271</v>
      </c>
      <c r="B273" s="6" t="str">
        <f>"261220200905144058888"</f>
        <v>261220200905144058888</v>
      </c>
      <c r="C273" s="6" t="s">
        <v>6</v>
      </c>
      <c r="D273" s="6" t="str">
        <f>"吴奇勇"</f>
        <v>吴奇勇</v>
      </c>
    </row>
    <row r="274" spans="1:4" ht="42" customHeight="1">
      <c r="A274" s="5">
        <v>272</v>
      </c>
      <c r="B274" s="6" t="str">
        <f>"261220200905144653892"</f>
        <v>261220200905144653892</v>
      </c>
      <c r="C274" s="6" t="s">
        <v>6</v>
      </c>
      <c r="D274" s="6" t="str">
        <f>"邱雪芬"</f>
        <v>邱雪芬</v>
      </c>
    </row>
    <row r="275" spans="1:4" ht="42" customHeight="1">
      <c r="A275" s="5">
        <v>273</v>
      </c>
      <c r="B275" s="6" t="str">
        <f>"261220200905145552895"</f>
        <v>261220200905145552895</v>
      </c>
      <c r="C275" s="6" t="s">
        <v>6</v>
      </c>
      <c r="D275" s="6" t="str">
        <f>"谭丽川"</f>
        <v>谭丽川</v>
      </c>
    </row>
    <row r="276" spans="1:4" ht="42" customHeight="1">
      <c r="A276" s="5">
        <v>274</v>
      </c>
      <c r="B276" s="6" t="str">
        <f>"261220200905150700903"</f>
        <v>261220200905150700903</v>
      </c>
      <c r="C276" s="6" t="s">
        <v>6</v>
      </c>
      <c r="D276" s="6" t="str">
        <f>"张裕娇"</f>
        <v>张裕娇</v>
      </c>
    </row>
    <row r="277" spans="1:4" ht="42" customHeight="1">
      <c r="A277" s="5">
        <v>275</v>
      </c>
      <c r="B277" s="6" t="str">
        <f>"261220200905150948904"</f>
        <v>261220200905150948904</v>
      </c>
      <c r="C277" s="6" t="s">
        <v>6</v>
      </c>
      <c r="D277" s="6" t="str">
        <f>"郭海婷"</f>
        <v>郭海婷</v>
      </c>
    </row>
    <row r="278" spans="1:4" ht="42" customHeight="1">
      <c r="A278" s="5">
        <v>276</v>
      </c>
      <c r="B278" s="6" t="str">
        <f>"261220200905152405909"</f>
        <v>261220200905152405909</v>
      </c>
      <c r="C278" s="6" t="s">
        <v>6</v>
      </c>
      <c r="D278" s="6" t="str">
        <f>"王日晖"</f>
        <v>王日晖</v>
      </c>
    </row>
    <row r="279" spans="1:4" ht="42" customHeight="1">
      <c r="A279" s="5">
        <v>277</v>
      </c>
      <c r="B279" s="6" t="str">
        <f>"261220200905153026911"</f>
        <v>261220200905153026911</v>
      </c>
      <c r="C279" s="6" t="s">
        <v>6</v>
      </c>
      <c r="D279" s="6" t="str">
        <f>"苏丽丽"</f>
        <v>苏丽丽</v>
      </c>
    </row>
    <row r="280" spans="1:4" ht="42" customHeight="1">
      <c r="A280" s="5">
        <v>278</v>
      </c>
      <c r="B280" s="6" t="str">
        <f>"261220200905155129923"</f>
        <v>261220200905155129923</v>
      </c>
      <c r="C280" s="6" t="s">
        <v>6</v>
      </c>
      <c r="D280" s="6" t="str">
        <f>"王红妍"</f>
        <v>王红妍</v>
      </c>
    </row>
    <row r="281" spans="1:4" ht="42" customHeight="1">
      <c r="A281" s="5">
        <v>279</v>
      </c>
      <c r="B281" s="6" t="str">
        <f>"261220200905161140930"</f>
        <v>261220200905161140930</v>
      </c>
      <c r="C281" s="6" t="s">
        <v>6</v>
      </c>
      <c r="D281" s="6" t="str">
        <f>"钟智"</f>
        <v>钟智</v>
      </c>
    </row>
    <row r="282" spans="1:4" ht="42" customHeight="1">
      <c r="A282" s="5">
        <v>280</v>
      </c>
      <c r="B282" s="6" t="str">
        <f>"261220200905161244932"</f>
        <v>261220200905161244932</v>
      </c>
      <c r="C282" s="6" t="s">
        <v>6</v>
      </c>
      <c r="D282" s="6" t="str">
        <f>"罗义钊"</f>
        <v>罗义钊</v>
      </c>
    </row>
    <row r="283" spans="1:4" ht="42" customHeight="1">
      <c r="A283" s="5">
        <v>281</v>
      </c>
      <c r="B283" s="6" t="str">
        <f>"261220200905163235938"</f>
        <v>261220200905163235938</v>
      </c>
      <c r="C283" s="6" t="s">
        <v>6</v>
      </c>
      <c r="D283" s="6" t="str">
        <f>"陈青慧"</f>
        <v>陈青慧</v>
      </c>
    </row>
    <row r="284" spans="1:4" ht="42" customHeight="1">
      <c r="A284" s="5">
        <v>282</v>
      </c>
      <c r="B284" s="6" t="str">
        <f>"261220200905163630940"</f>
        <v>261220200905163630940</v>
      </c>
      <c r="C284" s="6" t="s">
        <v>6</v>
      </c>
      <c r="D284" s="6" t="str">
        <f>"张静"</f>
        <v>张静</v>
      </c>
    </row>
    <row r="285" spans="1:4" ht="42" customHeight="1">
      <c r="A285" s="5">
        <v>283</v>
      </c>
      <c r="B285" s="6" t="str">
        <f>"261220200905163927945"</f>
        <v>261220200905163927945</v>
      </c>
      <c r="C285" s="6" t="s">
        <v>6</v>
      </c>
      <c r="D285" s="6" t="str">
        <f>"曾瑜"</f>
        <v>曾瑜</v>
      </c>
    </row>
    <row r="286" spans="1:4" ht="42" customHeight="1">
      <c r="A286" s="5">
        <v>284</v>
      </c>
      <c r="B286" s="6" t="str">
        <f>"261220200905164051948"</f>
        <v>261220200905164051948</v>
      </c>
      <c r="C286" s="6" t="s">
        <v>6</v>
      </c>
      <c r="D286" s="6" t="str">
        <f>"陈丹"</f>
        <v>陈丹</v>
      </c>
    </row>
    <row r="287" spans="1:4" ht="42" customHeight="1">
      <c r="A287" s="5">
        <v>285</v>
      </c>
      <c r="B287" s="6" t="str">
        <f>"261220200905165608956"</f>
        <v>261220200905165608956</v>
      </c>
      <c r="C287" s="6" t="s">
        <v>6</v>
      </c>
      <c r="D287" s="6" t="str">
        <f>"陈燕芳"</f>
        <v>陈燕芳</v>
      </c>
    </row>
    <row r="288" spans="1:4" ht="42" customHeight="1">
      <c r="A288" s="5">
        <v>286</v>
      </c>
      <c r="B288" s="6" t="str">
        <f>"261220200905165659958"</f>
        <v>261220200905165659958</v>
      </c>
      <c r="C288" s="6" t="s">
        <v>6</v>
      </c>
      <c r="D288" s="6" t="str">
        <f>"王雪静"</f>
        <v>王雪静</v>
      </c>
    </row>
    <row r="289" spans="1:4" ht="42" customHeight="1">
      <c r="A289" s="5">
        <v>287</v>
      </c>
      <c r="B289" s="6" t="str">
        <f>"261220200905170450961"</f>
        <v>261220200905170450961</v>
      </c>
      <c r="C289" s="6" t="s">
        <v>6</v>
      </c>
      <c r="D289" s="6" t="str">
        <f>"陈少敏"</f>
        <v>陈少敏</v>
      </c>
    </row>
    <row r="290" spans="1:4" ht="42" customHeight="1">
      <c r="A290" s="5">
        <v>288</v>
      </c>
      <c r="B290" s="6" t="str">
        <f>"261220200905170644962"</f>
        <v>261220200905170644962</v>
      </c>
      <c r="C290" s="6" t="s">
        <v>6</v>
      </c>
      <c r="D290" s="6" t="str">
        <f>"洪俏"</f>
        <v>洪俏</v>
      </c>
    </row>
    <row r="291" spans="1:4" ht="42" customHeight="1">
      <c r="A291" s="5">
        <v>289</v>
      </c>
      <c r="B291" s="6" t="str">
        <f>"261220200905170711963"</f>
        <v>261220200905170711963</v>
      </c>
      <c r="C291" s="6" t="s">
        <v>6</v>
      </c>
      <c r="D291" s="6" t="str">
        <f>"王彬"</f>
        <v>王彬</v>
      </c>
    </row>
    <row r="292" spans="1:4" ht="42" customHeight="1">
      <c r="A292" s="5">
        <v>290</v>
      </c>
      <c r="B292" s="6" t="str">
        <f>"261220200905172941966"</f>
        <v>261220200905172941966</v>
      </c>
      <c r="C292" s="6" t="s">
        <v>6</v>
      </c>
      <c r="D292" s="6" t="str">
        <f>"刘艳桃"</f>
        <v>刘艳桃</v>
      </c>
    </row>
    <row r="293" spans="1:4" ht="42" customHeight="1">
      <c r="A293" s="5">
        <v>291</v>
      </c>
      <c r="B293" s="6" t="str">
        <f>"261220200905174956969"</f>
        <v>261220200905174956969</v>
      </c>
      <c r="C293" s="6" t="s">
        <v>6</v>
      </c>
      <c r="D293" s="6" t="str">
        <f>"谭常烜"</f>
        <v>谭常烜</v>
      </c>
    </row>
    <row r="294" spans="1:4" ht="42" customHeight="1">
      <c r="A294" s="5">
        <v>292</v>
      </c>
      <c r="B294" s="6" t="str">
        <f>"261220200905181012972"</f>
        <v>261220200905181012972</v>
      </c>
      <c r="C294" s="6" t="s">
        <v>6</v>
      </c>
      <c r="D294" s="6" t="str">
        <f>"林婧娇"</f>
        <v>林婧娇</v>
      </c>
    </row>
    <row r="295" spans="1:4" ht="42" customHeight="1">
      <c r="A295" s="5">
        <v>293</v>
      </c>
      <c r="B295" s="6" t="str">
        <f>"261220200905183812977"</f>
        <v>261220200905183812977</v>
      </c>
      <c r="C295" s="6" t="s">
        <v>6</v>
      </c>
      <c r="D295" s="6" t="str">
        <f>"黄婧婧"</f>
        <v>黄婧婧</v>
      </c>
    </row>
    <row r="296" spans="1:4" ht="42" customHeight="1">
      <c r="A296" s="5">
        <v>294</v>
      </c>
      <c r="B296" s="6" t="str">
        <f>"261220200905184055978"</f>
        <v>261220200905184055978</v>
      </c>
      <c r="C296" s="6" t="s">
        <v>6</v>
      </c>
      <c r="D296" s="6" t="str">
        <f>"张露露"</f>
        <v>张露露</v>
      </c>
    </row>
    <row r="297" spans="1:4" ht="42" customHeight="1">
      <c r="A297" s="5">
        <v>295</v>
      </c>
      <c r="B297" s="6" t="str">
        <f>"261220200905184305979"</f>
        <v>261220200905184305979</v>
      </c>
      <c r="C297" s="6" t="s">
        <v>6</v>
      </c>
      <c r="D297" s="6" t="str">
        <f>"张小妮"</f>
        <v>张小妮</v>
      </c>
    </row>
    <row r="298" spans="1:4" ht="42" customHeight="1">
      <c r="A298" s="5">
        <v>296</v>
      </c>
      <c r="B298" s="6" t="str">
        <f>"261220200905201450991"</f>
        <v>261220200905201450991</v>
      </c>
      <c r="C298" s="6" t="s">
        <v>6</v>
      </c>
      <c r="D298" s="6" t="str">
        <f>"陈惠"</f>
        <v>陈惠</v>
      </c>
    </row>
    <row r="299" spans="1:4" ht="42" customHeight="1">
      <c r="A299" s="5">
        <v>297</v>
      </c>
      <c r="B299" s="6" t="str">
        <f>"2612202009052109501002"</f>
        <v>2612202009052109501002</v>
      </c>
      <c r="C299" s="6" t="s">
        <v>6</v>
      </c>
      <c r="D299" s="6" t="str">
        <f>"钟国瑞"</f>
        <v>钟国瑞</v>
      </c>
    </row>
    <row r="300" spans="1:4" ht="42" customHeight="1">
      <c r="A300" s="5">
        <v>298</v>
      </c>
      <c r="B300" s="6" t="str">
        <f>"2612202009052115371005"</f>
        <v>2612202009052115371005</v>
      </c>
      <c r="C300" s="6" t="s">
        <v>6</v>
      </c>
      <c r="D300" s="6" t="str">
        <f>"林民昊"</f>
        <v>林民昊</v>
      </c>
    </row>
    <row r="301" spans="1:4" ht="42" customHeight="1">
      <c r="A301" s="5">
        <v>299</v>
      </c>
      <c r="B301" s="6" t="str">
        <f>"2612202009052136501008"</f>
        <v>2612202009052136501008</v>
      </c>
      <c r="C301" s="6" t="s">
        <v>6</v>
      </c>
      <c r="D301" s="6" t="str">
        <f>"林建柳"</f>
        <v>林建柳</v>
      </c>
    </row>
    <row r="302" spans="1:4" ht="42" customHeight="1">
      <c r="A302" s="5">
        <v>300</v>
      </c>
      <c r="B302" s="6" t="str">
        <f>"2612202009052252311026"</f>
        <v>2612202009052252311026</v>
      </c>
      <c r="C302" s="6" t="s">
        <v>6</v>
      </c>
      <c r="D302" s="6" t="str">
        <f>"陈晓玉"</f>
        <v>陈晓玉</v>
      </c>
    </row>
    <row r="303" spans="1:4" ht="42" customHeight="1">
      <c r="A303" s="5">
        <v>301</v>
      </c>
      <c r="B303" s="6" t="str">
        <f>"2612202009052302291027"</f>
        <v>2612202009052302291027</v>
      </c>
      <c r="C303" s="6" t="s">
        <v>6</v>
      </c>
      <c r="D303" s="6" t="str">
        <f>"陈柳蓉"</f>
        <v>陈柳蓉</v>
      </c>
    </row>
    <row r="304" spans="1:4" ht="42" customHeight="1">
      <c r="A304" s="5">
        <v>302</v>
      </c>
      <c r="B304" s="6" t="str">
        <f>"2612202009052304171028"</f>
        <v>2612202009052304171028</v>
      </c>
      <c r="C304" s="6" t="s">
        <v>6</v>
      </c>
      <c r="D304" s="6" t="str">
        <f>"陈秋棣"</f>
        <v>陈秋棣</v>
      </c>
    </row>
    <row r="305" spans="1:4" ht="42" customHeight="1">
      <c r="A305" s="5">
        <v>303</v>
      </c>
      <c r="B305" s="6" t="str">
        <f>"26122020090311140910"</f>
        <v>26122020090311140910</v>
      </c>
      <c r="C305" s="6" t="s">
        <v>7</v>
      </c>
      <c r="D305" s="6" t="str">
        <f>"薛海波"</f>
        <v>薛海波</v>
      </c>
    </row>
    <row r="306" spans="1:4" ht="42" customHeight="1">
      <c r="A306" s="5">
        <v>304</v>
      </c>
      <c r="B306" s="6" t="str">
        <f>"26122020090311310812"</f>
        <v>26122020090311310812</v>
      </c>
      <c r="C306" s="6" t="s">
        <v>7</v>
      </c>
      <c r="D306" s="6" t="str">
        <f>"王惠杨"</f>
        <v>王惠杨</v>
      </c>
    </row>
    <row r="307" spans="1:4" ht="42" customHeight="1">
      <c r="A307" s="5">
        <v>305</v>
      </c>
      <c r="B307" s="6" t="str">
        <f>"26122020090312315819"</f>
        <v>26122020090312315819</v>
      </c>
      <c r="C307" s="6" t="s">
        <v>7</v>
      </c>
      <c r="D307" s="6" t="str">
        <f>"陈红欢"</f>
        <v>陈红欢</v>
      </c>
    </row>
    <row r="308" spans="1:4" ht="42" customHeight="1">
      <c r="A308" s="5">
        <v>306</v>
      </c>
      <c r="B308" s="6" t="str">
        <f>"26122020090313090322"</f>
        <v>26122020090313090322</v>
      </c>
      <c r="C308" s="6" t="s">
        <v>7</v>
      </c>
      <c r="D308" s="6" t="str">
        <f>"陈姗姗"</f>
        <v>陈姗姗</v>
      </c>
    </row>
    <row r="309" spans="1:4" ht="42" customHeight="1">
      <c r="A309" s="5">
        <v>307</v>
      </c>
      <c r="B309" s="6" t="str">
        <f>"26122020090313324025"</f>
        <v>26122020090313324025</v>
      </c>
      <c r="C309" s="6" t="s">
        <v>7</v>
      </c>
      <c r="D309" s="6" t="str">
        <f>"王虹苏"</f>
        <v>王虹苏</v>
      </c>
    </row>
    <row r="310" spans="1:4" ht="42" customHeight="1">
      <c r="A310" s="5">
        <v>308</v>
      </c>
      <c r="B310" s="6" t="str">
        <f>"26122020090316432554"</f>
        <v>26122020090316432554</v>
      </c>
      <c r="C310" s="6" t="s">
        <v>7</v>
      </c>
      <c r="D310" s="6" t="str">
        <f>"王惠晶"</f>
        <v>王惠晶</v>
      </c>
    </row>
    <row r="311" spans="1:4" ht="42" customHeight="1">
      <c r="A311" s="5">
        <v>309</v>
      </c>
      <c r="B311" s="6" t="str">
        <f>"26122020090317231063"</f>
        <v>26122020090317231063</v>
      </c>
      <c r="C311" s="6" t="s">
        <v>7</v>
      </c>
      <c r="D311" s="6" t="str">
        <f>"冯增锦"</f>
        <v>冯增锦</v>
      </c>
    </row>
    <row r="312" spans="1:4" ht="42" customHeight="1">
      <c r="A312" s="5">
        <v>310</v>
      </c>
      <c r="B312" s="6" t="str">
        <f>"26122020090318500593"</f>
        <v>26122020090318500593</v>
      </c>
      <c r="C312" s="6" t="s">
        <v>7</v>
      </c>
      <c r="D312" s="6" t="str">
        <f>"王宏妍"</f>
        <v>王宏妍</v>
      </c>
    </row>
    <row r="313" spans="1:4" ht="42" customHeight="1">
      <c r="A313" s="5">
        <v>311</v>
      </c>
      <c r="B313" s="6" t="str">
        <f>"261220200903211150170"</f>
        <v>261220200903211150170</v>
      </c>
      <c r="C313" s="6" t="s">
        <v>7</v>
      </c>
      <c r="D313" s="6" t="str">
        <f>"符喜同"</f>
        <v>符喜同</v>
      </c>
    </row>
    <row r="314" spans="1:4" ht="42" customHeight="1">
      <c r="A314" s="5">
        <v>312</v>
      </c>
      <c r="B314" s="6" t="str">
        <f>"261220200903211425172"</f>
        <v>261220200903211425172</v>
      </c>
      <c r="C314" s="6" t="s">
        <v>7</v>
      </c>
      <c r="D314" s="6" t="str">
        <f>"黎妹珠"</f>
        <v>黎妹珠</v>
      </c>
    </row>
    <row r="315" spans="1:4" ht="42" customHeight="1">
      <c r="A315" s="5">
        <v>313</v>
      </c>
      <c r="B315" s="6" t="str">
        <f>"261220200903212955181"</f>
        <v>261220200903212955181</v>
      </c>
      <c r="C315" s="6" t="s">
        <v>7</v>
      </c>
      <c r="D315" s="6" t="str">
        <f>"郑康旭"</f>
        <v>郑康旭</v>
      </c>
    </row>
    <row r="316" spans="1:4" ht="42" customHeight="1">
      <c r="A316" s="5">
        <v>314</v>
      </c>
      <c r="B316" s="6" t="str">
        <f>"261220200903213509183"</f>
        <v>261220200903213509183</v>
      </c>
      <c r="C316" s="6" t="s">
        <v>7</v>
      </c>
      <c r="D316" s="6" t="str">
        <f>"高汉"</f>
        <v>高汉</v>
      </c>
    </row>
    <row r="317" spans="1:4" ht="42" customHeight="1">
      <c r="A317" s="5">
        <v>315</v>
      </c>
      <c r="B317" s="6" t="str">
        <f>"261220200903214248185"</f>
        <v>261220200903214248185</v>
      </c>
      <c r="C317" s="6" t="s">
        <v>7</v>
      </c>
      <c r="D317" s="6" t="str">
        <f>"钟均益"</f>
        <v>钟均益</v>
      </c>
    </row>
    <row r="318" spans="1:4" ht="42" customHeight="1">
      <c r="A318" s="5">
        <v>316</v>
      </c>
      <c r="B318" s="6" t="str">
        <f>"261220200903220047194"</f>
        <v>261220200903220047194</v>
      </c>
      <c r="C318" s="6" t="s">
        <v>7</v>
      </c>
      <c r="D318" s="6" t="str">
        <f>"曾小灵"</f>
        <v>曾小灵</v>
      </c>
    </row>
    <row r="319" spans="1:4" ht="42" customHeight="1">
      <c r="A319" s="5">
        <v>317</v>
      </c>
      <c r="B319" s="6" t="str">
        <f>"261220200903220602195"</f>
        <v>261220200903220602195</v>
      </c>
      <c r="C319" s="6" t="s">
        <v>7</v>
      </c>
      <c r="D319" s="6" t="str">
        <f>"张华亮"</f>
        <v>张华亮</v>
      </c>
    </row>
    <row r="320" spans="1:4" ht="42" customHeight="1">
      <c r="A320" s="5">
        <v>318</v>
      </c>
      <c r="B320" s="6" t="str">
        <f>"261220200903222858205"</f>
        <v>261220200903222858205</v>
      </c>
      <c r="C320" s="6" t="s">
        <v>7</v>
      </c>
      <c r="D320" s="6" t="str">
        <f>"王春金"</f>
        <v>王春金</v>
      </c>
    </row>
    <row r="321" spans="1:4" ht="42" customHeight="1">
      <c r="A321" s="5">
        <v>319</v>
      </c>
      <c r="B321" s="6" t="str">
        <f>"261220200903224833213"</f>
        <v>261220200903224833213</v>
      </c>
      <c r="C321" s="6" t="s">
        <v>7</v>
      </c>
      <c r="D321" s="6" t="str">
        <f>"吴慧燕"</f>
        <v>吴慧燕</v>
      </c>
    </row>
    <row r="322" spans="1:4" ht="42" customHeight="1">
      <c r="A322" s="5">
        <v>320</v>
      </c>
      <c r="B322" s="6" t="str">
        <f>"261220200903235619227"</f>
        <v>261220200903235619227</v>
      </c>
      <c r="C322" s="6" t="s">
        <v>7</v>
      </c>
      <c r="D322" s="6" t="str">
        <f>"梁珠"</f>
        <v>梁珠</v>
      </c>
    </row>
    <row r="323" spans="1:4" ht="42" customHeight="1">
      <c r="A323" s="5">
        <v>321</v>
      </c>
      <c r="B323" s="6" t="str">
        <f>"261220200904003045237"</f>
        <v>261220200904003045237</v>
      </c>
      <c r="C323" s="6" t="s">
        <v>7</v>
      </c>
      <c r="D323" s="6" t="str">
        <f>"吴永妃"</f>
        <v>吴永妃</v>
      </c>
    </row>
    <row r="324" spans="1:4" ht="42" customHeight="1">
      <c r="A324" s="5">
        <v>322</v>
      </c>
      <c r="B324" s="6" t="str">
        <f>"261220200904080918246"</f>
        <v>261220200904080918246</v>
      </c>
      <c r="C324" s="6" t="s">
        <v>7</v>
      </c>
      <c r="D324" s="6" t="str">
        <f>"王涛"</f>
        <v>王涛</v>
      </c>
    </row>
    <row r="325" spans="1:4" ht="42" customHeight="1">
      <c r="A325" s="5">
        <v>323</v>
      </c>
      <c r="B325" s="6" t="str">
        <f>"261220200904083704252"</f>
        <v>261220200904083704252</v>
      </c>
      <c r="C325" s="6" t="s">
        <v>7</v>
      </c>
      <c r="D325" s="6" t="str">
        <f>"王乃萱"</f>
        <v>王乃萱</v>
      </c>
    </row>
    <row r="326" spans="1:4" ht="42" customHeight="1">
      <c r="A326" s="5">
        <v>324</v>
      </c>
      <c r="B326" s="6" t="str">
        <f>"261220200904084005255"</f>
        <v>261220200904084005255</v>
      </c>
      <c r="C326" s="6" t="s">
        <v>7</v>
      </c>
      <c r="D326" s="6" t="str">
        <f>"吴海玉"</f>
        <v>吴海玉</v>
      </c>
    </row>
    <row r="327" spans="1:4" ht="42" customHeight="1">
      <c r="A327" s="5">
        <v>325</v>
      </c>
      <c r="B327" s="6" t="str">
        <f>"261220200904085501264"</f>
        <v>261220200904085501264</v>
      </c>
      <c r="C327" s="6" t="s">
        <v>7</v>
      </c>
      <c r="D327" s="6" t="str">
        <f>"王秋娜"</f>
        <v>王秋娜</v>
      </c>
    </row>
    <row r="328" spans="1:4" ht="42" customHeight="1">
      <c r="A328" s="5">
        <v>326</v>
      </c>
      <c r="B328" s="6" t="str">
        <f>"261220200904085952267"</f>
        <v>261220200904085952267</v>
      </c>
      <c r="C328" s="6" t="s">
        <v>7</v>
      </c>
      <c r="D328" s="6" t="str">
        <f>"陈秋月"</f>
        <v>陈秋月</v>
      </c>
    </row>
    <row r="329" spans="1:4" ht="42" customHeight="1">
      <c r="A329" s="5">
        <v>327</v>
      </c>
      <c r="B329" s="6" t="str">
        <f>"261220200904090932272"</f>
        <v>261220200904090932272</v>
      </c>
      <c r="C329" s="6" t="s">
        <v>7</v>
      </c>
      <c r="D329" s="6" t="str">
        <f>"邓智荣"</f>
        <v>邓智荣</v>
      </c>
    </row>
    <row r="330" spans="1:4" ht="42" customHeight="1">
      <c r="A330" s="5">
        <v>328</v>
      </c>
      <c r="B330" s="6" t="str">
        <f>"261220200904092613276"</f>
        <v>261220200904092613276</v>
      </c>
      <c r="C330" s="6" t="s">
        <v>7</v>
      </c>
      <c r="D330" s="6" t="str">
        <f>"王波"</f>
        <v>王波</v>
      </c>
    </row>
    <row r="331" spans="1:4" ht="42" customHeight="1">
      <c r="A331" s="5">
        <v>329</v>
      </c>
      <c r="B331" s="6" t="str">
        <f>"261220200904102146306"</f>
        <v>261220200904102146306</v>
      </c>
      <c r="C331" s="6" t="s">
        <v>7</v>
      </c>
      <c r="D331" s="6" t="str">
        <f>"许巧燕"</f>
        <v>许巧燕</v>
      </c>
    </row>
    <row r="332" spans="1:4" ht="42" customHeight="1">
      <c r="A332" s="5">
        <v>330</v>
      </c>
      <c r="B332" s="6" t="str">
        <f>"261220200904102213307"</f>
        <v>261220200904102213307</v>
      </c>
      <c r="C332" s="6" t="s">
        <v>7</v>
      </c>
      <c r="D332" s="6" t="str">
        <f>"王小妹"</f>
        <v>王小妹</v>
      </c>
    </row>
    <row r="333" spans="1:4" ht="42" customHeight="1">
      <c r="A333" s="5">
        <v>331</v>
      </c>
      <c r="B333" s="6" t="str">
        <f>"261220200904105646328"</f>
        <v>261220200904105646328</v>
      </c>
      <c r="C333" s="6" t="s">
        <v>7</v>
      </c>
      <c r="D333" s="6" t="str">
        <f>"符春欢"</f>
        <v>符春欢</v>
      </c>
    </row>
    <row r="334" spans="1:4" ht="42" customHeight="1">
      <c r="A334" s="5">
        <v>332</v>
      </c>
      <c r="B334" s="6" t="str">
        <f>"261220200904113405361"</f>
        <v>261220200904113405361</v>
      </c>
      <c r="C334" s="6" t="s">
        <v>7</v>
      </c>
      <c r="D334" s="6" t="str">
        <f>"郑真真"</f>
        <v>郑真真</v>
      </c>
    </row>
    <row r="335" spans="1:4" ht="42" customHeight="1">
      <c r="A335" s="5">
        <v>333</v>
      </c>
      <c r="B335" s="6" t="str">
        <f>"261220200904120627377"</f>
        <v>261220200904120627377</v>
      </c>
      <c r="C335" s="6" t="s">
        <v>7</v>
      </c>
      <c r="D335" s="6" t="str">
        <f>"罗春丽"</f>
        <v>罗春丽</v>
      </c>
    </row>
    <row r="336" spans="1:4" ht="42" customHeight="1">
      <c r="A336" s="5">
        <v>334</v>
      </c>
      <c r="B336" s="6" t="str">
        <f>"261220200904121545380"</f>
        <v>261220200904121545380</v>
      </c>
      <c r="C336" s="6" t="s">
        <v>7</v>
      </c>
      <c r="D336" s="6" t="str">
        <f>"蔡沁茹"</f>
        <v>蔡沁茹</v>
      </c>
    </row>
    <row r="337" spans="1:4" ht="42" customHeight="1">
      <c r="A337" s="5">
        <v>335</v>
      </c>
      <c r="B337" s="6" t="str">
        <f>"261220200904122121384"</f>
        <v>261220200904122121384</v>
      </c>
      <c r="C337" s="6" t="s">
        <v>7</v>
      </c>
      <c r="D337" s="6" t="str">
        <f>"曾庆辉"</f>
        <v>曾庆辉</v>
      </c>
    </row>
    <row r="338" spans="1:4" ht="42" customHeight="1">
      <c r="A338" s="5">
        <v>336</v>
      </c>
      <c r="B338" s="6" t="str">
        <f>"261220200904132921412"</f>
        <v>261220200904132921412</v>
      </c>
      <c r="C338" s="6" t="s">
        <v>7</v>
      </c>
      <c r="D338" s="6" t="str">
        <f>"谢文凯"</f>
        <v>谢文凯</v>
      </c>
    </row>
    <row r="339" spans="1:4" ht="42" customHeight="1">
      <c r="A339" s="5">
        <v>337</v>
      </c>
      <c r="B339" s="6" t="str">
        <f>"261220200904133934415"</f>
        <v>261220200904133934415</v>
      </c>
      <c r="C339" s="6" t="s">
        <v>7</v>
      </c>
      <c r="D339" s="6" t="str">
        <f>"文小静"</f>
        <v>文小静</v>
      </c>
    </row>
    <row r="340" spans="1:4" ht="42" customHeight="1">
      <c r="A340" s="5">
        <v>338</v>
      </c>
      <c r="B340" s="6" t="str">
        <f>"261220200904141548428"</f>
        <v>261220200904141548428</v>
      </c>
      <c r="C340" s="6" t="s">
        <v>7</v>
      </c>
      <c r="D340" s="6" t="str">
        <f>"袁婉珏"</f>
        <v>袁婉珏</v>
      </c>
    </row>
    <row r="341" spans="1:4" ht="42" customHeight="1">
      <c r="A341" s="5">
        <v>339</v>
      </c>
      <c r="B341" s="6" t="str">
        <f>"261220200904143657438"</f>
        <v>261220200904143657438</v>
      </c>
      <c r="C341" s="6" t="s">
        <v>7</v>
      </c>
      <c r="D341" s="6" t="str">
        <f>"郑芮苗"</f>
        <v>郑芮苗</v>
      </c>
    </row>
    <row r="342" spans="1:4" ht="42" customHeight="1">
      <c r="A342" s="5">
        <v>340</v>
      </c>
      <c r="B342" s="6" t="str">
        <f>"261220200904144231440"</f>
        <v>261220200904144231440</v>
      </c>
      <c r="C342" s="6" t="s">
        <v>7</v>
      </c>
      <c r="D342" s="6" t="str">
        <f>"吴苏运"</f>
        <v>吴苏运</v>
      </c>
    </row>
    <row r="343" spans="1:4" ht="42" customHeight="1">
      <c r="A343" s="5">
        <v>341</v>
      </c>
      <c r="B343" s="6" t="str">
        <f>"261220200904160421488"</f>
        <v>261220200904160421488</v>
      </c>
      <c r="C343" s="6" t="s">
        <v>7</v>
      </c>
      <c r="D343" s="6" t="str">
        <f>"邱义彬"</f>
        <v>邱义彬</v>
      </c>
    </row>
    <row r="344" spans="1:4" ht="42" customHeight="1">
      <c r="A344" s="5">
        <v>342</v>
      </c>
      <c r="B344" s="6" t="str">
        <f>"261220200904172244521"</f>
        <v>261220200904172244521</v>
      </c>
      <c r="C344" s="6" t="s">
        <v>7</v>
      </c>
      <c r="D344" s="6" t="str">
        <f>"陈政文"</f>
        <v>陈政文</v>
      </c>
    </row>
    <row r="345" spans="1:4" ht="42" customHeight="1">
      <c r="A345" s="5">
        <v>343</v>
      </c>
      <c r="B345" s="6" t="str">
        <f>"261220200904183112541"</f>
        <v>261220200904183112541</v>
      </c>
      <c r="C345" s="6" t="s">
        <v>7</v>
      </c>
      <c r="D345" s="6" t="str">
        <f>"陈广立"</f>
        <v>陈广立</v>
      </c>
    </row>
    <row r="346" spans="1:4" ht="42" customHeight="1">
      <c r="A346" s="5">
        <v>344</v>
      </c>
      <c r="B346" s="6" t="str">
        <f>"261220200904190857558"</f>
        <v>261220200904190857558</v>
      </c>
      <c r="C346" s="6" t="s">
        <v>7</v>
      </c>
      <c r="D346" s="6" t="str">
        <f>"黄秋玲"</f>
        <v>黄秋玲</v>
      </c>
    </row>
    <row r="347" spans="1:4" ht="42" customHeight="1">
      <c r="A347" s="5">
        <v>345</v>
      </c>
      <c r="B347" s="6" t="str">
        <f>"261220200904200205582"</f>
        <v>261220200904200205582</v>
      </c>
      <c r="C347" s="6" t="s">
        <v>7</v>
      </c>
      <c r="D347" s="6" t="str">
        <f>"王书玮"</f>
        <v>王书玮</v>
      </c>
    </row>
    <row r="348" spans="1:4" ht="42" customHeight="1">
      <c r="A348" s="5">
        <v>346</v>
      </c>
      <c r="B348" s="6" t="str">
        <f>"261220200904202627591"</f>
        <v>261220200904202627591</v>
      </c>
      <c r="C348" s="6" t="s">
        <v>7</v>
      </c>
      <c r="D348" s="6" t="str">
        <f>"谢秀玲"</f>
        <v>谢秀玲</v>
      </c>
    </row>
    <row r="349" spans="1:4" ht="42" customHeight="1">
      <c r="A349" s="5">
        <v>347</v>
      </c>
      <c r="B349" s="6" t="str">
        <f>"261220200904224719669"</f>
        <v>261220200904224719669</v>
      </c>
      <c r="C349" s="6" t="s">
        <v>7</v>
      </c>
      <c r="D349" s="6" t="str">
        <f>"陈梅咏"</f>
        <v>陈梅咏</v>
      </c>
    </row>
    <row r="350" spans="1:4" ht="42" customHeight="1">
      <c r="A350" s="5">
        <v>348</v>
      </c>
      <c r="B350" s="6" t="str">
        <f>"261220200905012253712"</f>
        <v>261220200905012253712</v>
      </c>
      <c r="C350" s="6" t="s">
        <v>7</v>
      </c>
      <c r="D350" s="6" t="str">
        <f>"吴送专"</f>
        <v>吴送专</v>
      </c>
    </row>
    <row r="351" spans="1:4" ht="42" customHeight="1">
      <c r="A351" s="5">
        <v>349</v>
      </c>
      <c r="B351" s="6" t="str">
        <f>"261220200905091402730"</f>
        <v>261220200905091402730</v>
      </c>
      <c r="C351" s="6" t="s">
        <v>7</v>
      </c>
      <c r="D351" s="6" t="str">
        <f>"王道优"</f>
        <v>王道优</v>
      </c>
    </row>
    <row r="352" spans="1:4" ht="42" customHeight="1">
      <c r="A352" s="5">
        <v>350</v>
      </c>
      <c r="B352" s="6" t="str">
        <f>"261220200905100211753"</f>
        <v>261220200905100211753</v>
      </c>
      <c r="C352" s="6" t="s">
        <v>7</v>
      </c>
      <c r="D352" s="6" t="str">
        <f>"邓燕萍"</f>
        <v>邓燕萍</v>
      </c>
    </row>
    <row r="353" spans="1:4" ht="42" customHeight="1">
      <c r="A353" s="5">
        <v>351</v>
      </c>
      <c r="B353" s="6" t="str">
        <f>"261220200905100648757"</f>
        <v>261220200905100648757</v>
      </c>
      <c r="C353" s="6" t="s">
        <v>7</v>
      </c>
      <c r="D353" s="6" t="str">
        <f>"谢茹新"</f>
        <v>谢茹新</v>
      </c>
    </row>
    <row r="354" spans="1:4" ht="42" customHeight="1">
      <c r="A354" s="5">
        <v>352</v>
      </c>
      <c r="B354" s="6" t="str">
        <f>"261220200905102421764"</f>
        <v>261220200905102421764</v>
      </c>
      <c r="C354" s="6" t="s">
        <v>7</v>
      </c>
      <c r="D354" s="6" t="str">
        <f>"陈丽平"</f>
        <v>陈丽平</v>
      </c>
    </row>
    <row r="355" spans="1:4" ht="42" customHeight="1">
      <c r="A355" s="5">
        <v>353</v>
      </c>
      <c r="B355" s="6" t="str">
        <f>"261220200905104904778"</f>
        <v>261220200905104904778</v>
      </c>
      <c r="C355" s="6" t="s">
        <v>7</v>
      </c>
      <c r="D355" s="6" t="str">
        <f>"杨立成"</f>
        <v>杨立成</v>
      </c>
    </row>
    <row r="356" spans="1:4" ht="42" customHeight="1">
      <c r="A356" s="5">
        <v>354</v>
      </c>
      <c r="B356" s="6" t="str">
        <f>"261220200905105235782"</f>
        <v>261220200905105235782</v>
      </c>
      <c r="C356" s="6" t="s">
        <v>7</v>
      </c>
      <c r="D356" s="6" t="str">
        <f>"王冠钧"</f>
        <v>王冠钧</v>
      </c>
    </row>
    <row r="357" spans="1:4" ht="42" customHeight="1">
      <c r="A357" s="5">
        <v>355</v>
      </c>
      <c r="B357" s="6" t="str">
        <f>"261220200905105823784"</f>
        <v>261220200905105823784</v>
      </c>
      <c r="C357" s="6" t="s">
        <v>7</v>
      </c>
      <c r="D357" s="6" t="str">
        <f>"刘美伶"</f>
        <v>刘美伶</v>
      </c>
    </row>
    <row r="358" spans="1:4" ht="42" customHeight="1">
      <c r="A358" s="5">
        <v>356</v>
      </c>
      <c r="B358" s="6" t="str">
        <f>"261220200905121259822"</f>
        <v>261220200905121259822</v>
      </c>
      <c r="C358" s="6" t="s">
        <v>7</v>
      </c>
      <c r="D358" s="6" t="str">
        <f>"许小送"</f>
        <v>许小送</v>
      </c>
    </row>
    <row r="359" spans="1:4" ht="42" customHeight="1">
      <c r="A359" s="5">
        <v>357</v>
      </c>
      <c r="B359" s="6" t="str">
        <f>"261220200905122729827"</f>
        <v>261220200905122729827</v>
      </c>
      <c r="C359" s="6" t="s">
        <v>7</v>
      </c>
      <c r="D359" s="6" t="str">
        <f>"许柔惠"</f>
        <v>许柔惠</v>
      </c>
    </row>
    <row r="360" spans="1:4" ht="42" customHeight="1">
      <c r="A360" s="5">
        <v>358</v>
      </c>
      <c r="B360" s="6" t="str">
        <f>"261220200905123329829"</f>
        <v>261220200905123329829</v>
      </c>
      <c r="C360" s="6" t="s">
        <v>7</v>
      </c>
      <c r="D360" s="6" t="str">
        <f>"林千惠"</f>
        <v>林千惠</v>
      </c>
    </row>
    <row r="361" spans="1:4" ht="42" customHeight="1">
      <c r="A361" s="5">
        <v>359</v>
      </c>
      <c r="B361" s="6" t="str">
        <f>"261220200905130351843"</f>
        <v>261220200905130351843</v>
      </c>
      <c r="C361" s="6" t="s">
        <v>7</v>
      </c>
      <c r="D361" s="6" t="str">
        <f>"林江琴"</f>
        <v>林江琴</v>
      </c>
    </row>
    <row r="362" spans="1:4" ht="42" customHeight="1">
      <c r="A362" s="5">
        <v>360</v>
      </c>
      <c r="B362" s="6" t="str">
        <f>"261220200905131917849"</f>
        <v>261220200905131917849</v>
      </c>
      <c r="C362" s="6" t="s">
        <v>7</v>
      </c>
      <c r="D362" s="6" t="str">
        <f>"王小欢"</f>
        <v>王小欢</v>
      </c>
    </row>
    <row r="363" spans="1:4" ht="42" customHeight="1">
      <c r="A363" s="5">
        <v>361</v>
      </c>
      <c r="B363" s="6" t="str">
        <f>"261220200905132337854"</f>
        <v>261220200905132337854</v>
      </c>
      <c r="C363" s="6" t="s">
        <v>7</v>
      </c>
      <c r="D363" s="6" t="str">
        <f>"林秋英"</f>
        <v>林秋英</v>
      </c>
    </row>
    <row r="364" spans="1:4" ht="42" customHeight="1">
      <c r="A364" s="5">
        <v>362</v>
      </c>
      <c r="B364" s="6" t="str">
        <f>"261220200905132801858"</f>
        <v>261220200905132801858</v>
      </c>
      <c r="C364" s="6" t="s">
        <v>7</v>
      </c>
      <c r="D364" s="6" t="str">
        <f>"王永彬"</f>
        <v>王永彬</v>
      </c>
    </row>
    <row r="365" spans="1:4" ht="42" customHeight="1">
      <c r="A365" s="5">
        <v>363</v>
      </c>
      <c r="B365" s="6" t="str">
        <f>"261220200905135238869"</f>
        <v>261220200905135238869</v>
      </c>
      <c r="C365" s="6" t="s">
        <v>7</v>
      </c>
      <c r="D365" s="6" t="str">
        <f>"杜红霞"</f>
        <v>杜红霞</v>
      </c>
    </row>
    <row r="366" spans="1:4" ht="42" customHeight="1">
      <c r="A366" s="5">
        <v>364</v>
      </c>
      <c r="B366" s="6" t="str">
        <f>"261220200905140423874"</f>
        <v>261220200905140423874</v>
      </c>
      <c r="C366" s="6" t="s">
        <v>7</v>
      </c>
      <c r="D366" s="6" t="str">
        <f>"云霞"</f>
        <v>云霞</v>
      </c>
    </row>
    <row r="367" spans="1:4" ht="42" customHeight="1">
      <c r="A367" s="5">
        <v>365</v>
      </c>
      <c r="B367" s="6" t="str">
        <f>"261220200905142851883"</f>
        <v>261220200905142851883</v>
      </c>
      <c r="C367" s="6" t="s">
        <v>7</v>
      </c>
      <c r="D367" s="6" t="str">
        <f>"梁青"</f>
        <v>梁青</v>
      </c>
    </row>
    <row r="368" spans="1:4" ht="42" customHeight="1">
      <c r="A368" s="5">
        <v>366</v>
      </c>
      <c r="B368" s="6" t="str">
        <f>"261220200905143739887"</f>
        <v>261220200905143739887</v>
      </c>
      <c r="C368" s="6" t="s">
        <v>7</v>
      </c>
      <c r="D368" s="6" t="str">
        <f>"郑越超"</f>
        <v>郑越超</v>
      </c>
    </row>
    <row r="369" spans="1:4" ht="42" customHeight="1">
      <c r="A369" s="5">
        <v>367</v>
      </c>
      <c r="B369" s="6" t="str">
        <f>"261220200905151301905"</f>
        <v>261220200905151301905</v>
      </c>
      <c r="C369" s="6" t="s">
        <v>7</v>
      </c>
      <c r="D369" s="6" t="str">
        <f>"许炳柠"</f>
        <v>许炳柠</v>
      </c>
    </row>
    <row r="370" spans="1:4" ht="42" customHeight="1">
      <c r="A370" s="5">
        <v>368</v>
      </c>
      <c r="B370" s="6" t="str">
        <f>"261220200905164544952"</f>
        <v>261220200905164544952</v>
      </c>
      <c r="C370" s="6" t="s">
        <v>7</v>
      </c>
      <c r="D370" s="6" t="str">
        <f>"羊桔"</f>
        <v>羊桔</v>
      </c>
    </row>
    <row r="371" spans="1:4" ht="42" customHeight="1">
      <c r="A371" s="5">
        <v>369</v>
      </c>
      <c r="B371" s="6" t="str">
        <f>"261220200905173340968"</f>
        <v>261220200905173340968</v>
      </c>
      <c r="C371" s="6" t="s">
        <v>7</v>
      </c>
      <c r="D371" s="6" t="str">
        <f>"王巧颖"</f>
        <v>王巧颖</v>
      </c>
    </row>
    <row r="372" spans="1:4" ht="42" customHeight="1">
      <c r="A372" s="5">
        <v>370</v>
      </c>
      <c r="B372" s="6" t="str">
        <f>"261220200905181539974"</f>
        <v>261220200905181539974</v>
      </c>
      <c r="C372" s="6" t="s">
        <v>7</v>
      </c>
      <c r="D372" s="6" t="str">
        <f>"刘寸理"</f>
        <v>刘寸理</v>
      </c>
    </row>
    <row r="373" spans="1:4" ht="42" customHeight="1">
      <c r="A373" s="5">
        <v>371</v>
      </c>
      <c r="B373" s="6" t="str">
        <f>"261220200905182609976"</f>
        <v>261220200905182609976</v>
      </c>
      <c r="C373" s="6" t="s">
        <v>7</v>
      </c>
      <c r="D373" s="6" t="str">
        <f>"谭焕梅"</f>
        <v>谭焕梅</v>
      </c>
    </row>
    <row r="374" spans="1:4" ht="42" customHeight="1">
      <c r="A374" s="5">
        <v>372</v>
      </c>
      <c r="B374" s="6" t="str">
        <f>"261220200905190042982"</f>
        <v>261220200905190042982</v>
      </c>
      <c r="C374" s="6" t="s">
        <v>7</v>
      </c>
      <c r="D374" s="6" t="str">
        <f>"王景娜"</f>
        <v>王景娜</v>
      </c>
    </row>
    <row r="375" spans="1:4" ht="42" customHeight="1">
      <c r="A375" s="5">
        <v>373</v>
      </c>
      <c r="B375" s="6" t="str">
        <f>"261220200905203422995"</f>
        <v>261220200905203422995</v>
      </c>
      <c r="C375" s="6" t="s">
        <v>7</v>
      </c>
      <c r="D375" s="6" t="str">
        <f>"张丽"</f>
        <v>张丽</v>
      </c>
    </row>
    <row r="376" spans="1:4" ht="42" customHeight="1">
      <c r="A376" s="5">
        <v>374</v>
      </c>
      <c r="B376" s="6" t="str">
        <f>"2612202009031023234"</f>
        <v>2612202009031023234</v>
      </c>
      <c r="C376" s="6" t="s">
        <v>8</v>
      </c>
      <c r="D376" s="6" t="str">
        <f>"谢丽妹"</f>
        <v>谢丽妹</v>
      </c>
    </row>
    <row r="377" spans="1:4" ht="42" customHeight="1">
      <c r="A377" s="5">
        <v>375</v>
      </c>
      <c r="B377" s="6" t="str">
        <f>"26122020090311482914"</f>
        <v>26122020090311482914</v>
      </c>
      <c r="C377" s="6" t="s">
        <v>8</v>
      </c>
      <c r="D377" s="6" t="str">
        <f>"王锐思"</f>
        <v>王锐思</v>
      </c>
    </row>
    <row r="378" spans="1:4" ht="42" customHeight="1">
      <c r="A378" s="5">
        <v>376</v>
      </c>
      <c r="B378" s="6" t="str">
        <f>"26122020090311515715"</f>
        <v>26122020090311515715</v>
      </c>
      <c r="C378" s="6" t="s">
        <v>8</v>
      </c>
      <c r="D378" s="6" t="str">
        <f>"戴璐阳"</f>
        <v>戴璐阳</v>
      </c>
    </row>
    <row r="379" spans="1:4" ht="42" customHeight="1">
      <c r="A379" s="5">
        <v>377</v>
      </c>
      <c r="B379" s="6" t="str">
        <f>"26122020090311571616"</f>
        <v>26122020090311571616</v>
      </c>
      <c r="C379" s="6" t="s">
        <v>8</v>
      </c>
      <c r="D379" s="6" t="str">
        <f>"谢山泊"</f>
        <v>谢山泊</v>
      </c>
    </row>
    <row r="380" spans="1:4" ht="42" customHeight="1">
      <c r="A380" s="5">
        <v>378</v>
      </c>
      <c r="B380" s="6" t="str">
        <f>"26122020090313094223"</f>
        <v>26122020090313094223</v>
      </c>
      <c r="C380" s="6" t="s">
        <v>8</v>
      </c>
      <c r="D380" s="6" t="str">
        <f>"陈泽青"</f>
        <v>陈泽青</v>
      </c>
    </row>
    <row r="381" spans="1:4" ht="42" customHeight="1">
      <c r="A381" s="5">
        <v>379</v>
      </c>
      <c r="B381" s="6" t="str">
        <f>"26122020090314044627"</f>
        <v>26122020090314044627</v>
      </c>
      <c r="C381" s="6" t="s">
        <v>8</v>
      </c>
      <c r="D381" s="6" t="str">
        <f>"符小荷"</f>
        <v>符小荷</v>
      </c>
    </row>
    <row r="382" spans="1:4" ht="42" customHeight="1">
      <c r="A382" s="5">
        <v>380</v>
      </c>
      <c r="B382" s="6" t="str">
        <f>"26122020090315205234"</f>
        <v>26122020090315205234</v>
      </c>
      <c r="C382" s="6" t="s">
        <v>8</v>
      </c>
      <c r="D382" s="6" t="str">
        <f>"林秋萍"</f>
        <v>林秋萍</v>
      </c>
    </row>
    <row r="383" spans="1:4" ht="42" customHeight="1">
      <c r="A383" s="5">
        <v>381</v>
      </c>
      <c r="B383" s="6" t="str">
        <f>"26122020090315390339"</f>
        <v>26122020090315390339</v>
      </c>
      <c r="C383" s="6" t="s">
        <v>8</v>
      </c>
      <c r="D383" s="6" t="str">
        <f>"王丹丹"</f>
        <v>王丹丹</v>
      </c>
    </row>
    <row r="384" spans="1:4" ht="42" customHeight="1">
      <c r="A384" s="5">
        <v>382</v>
      </c>
      <c r="B384" s="6" t="str">
        <f>"26122020090315432040"</f>
        <v>26122020090315432040</v>
      </c>
      <c r="C384" s="6" t="s">
        <v>8</v>
      </c>
      <c r="D384" s="6" t="str">
        <f>"陈瑞宁"</f>
        <v>陈瑞宁</v>
      </c>
    </row>
    <row r="385" spans="1:4" ht="42" customHeight="1">
      <c r="A385" s="5">
        <v>383</v>
      </c>
      <c r="B385" s="6" t="str">
        <f>"26122020090315462141"</f>
        <v>26122020090315462141</v>
      </c>
      <c r="C385" s="6" t="s">
        <v>8</v>
      </c>
      <c r="D385" s="6" t="str">
        <f>"陈明霞"</f>
        <v>陈明霞</v>
      </c>
    </row>
    <row r="386" spans="1:4" ht="42" customHeight="1">
      <c r="A386" s="5">
        <v>384</v>
      </c>
      <c r="B386" s="6" t="str">
        <f>"26122020090315475142"</f>
        <v>26122020090315475142</v>
      </c>
      <c r="C386" s="6" t="s">
        <v>8</v>
      </c>
      <c r="D386" s="6" t="str">
        <f>"刘文华"</f>
        <v>刘文华</v>
      </c>
    </row>
    <row r="387" spans="1:4" ht="42" customHeight="1">
      <c r="A387" s="5">
        <v>385</v>
      </c>
      <c r="B387" s="6" t="str">
        <f>"26122020090315485043"</f>
        <v>26122020090315485043</v>
      </c>
      <c r="C387" s="6" t="s">
        <v>8</v>
      </c>
      <c r="D387" s="6" t="str">
        <f>"苏月莹"</f>
        <v>苏月莹</v>
      </c>
    </row>
    <row r="388" spans="1:4" ht="42" customHeight="1">
      <c r="A388" s="5">
        <v>386</v>
      </c>
      <c r="B388" s="6" t="str">
        <f>"26122020090315514444"</f>
        <v>26122020090315514444</v>
      </c>
      <c r="C388" s="6" t="s">
        <v>8</v>
      </c>
      <c r="D388" s="6" t="str">
        <f>"高建玉"</f>
        <v>高建玉</v>
      </c>
    </row>
    <row r="389" spans="1:4" ht="42" customHeight="1">
      <c r="A389" s="5">
        <v>387</v>
      </c>
      <c r="B389" s="6" t="str">
        <f>"26122020090316285048"</f>
        <v>26122020090316285048</v>
      </c>
      <c r="C389" s="6" t="s">
        <v>8</v>
      </c>
      <c r="D389" s="6" t="str">
        <f>"陈雪音"</f>
        <v>陈雪音</v>
      </c>
    </row>
    <row r="390" spans="1:4" ht="42" customHeight="1">
      <c r="A390" s="5">
        <v>388</v>
      </c>
      <c r="B390" s="6" t="str">
        <f>"26122020090317471072"</f>
        <v>26122020090317471072</v>
      </c>
      <c r="C390" s="6" t="s">
        <v>8</v>
      </c>
      <c r="D390" s="6" t="str">
        <f>"黎丽香"</f>
        <v>黎丽香</v>
      </c>
    </row>
    <row r="391" spans="1:4" ht="42" customHeight="1">
      <c r="A391" s="5">
        <v>389</v>
      </c>
      <c r="B391" s="6" t="str">
        <f>"26122020090318230383"</f>
        <v>26122020090318230383</v>
      </c>
      <c r="C391" s="6" t="s">
        <v>8</v>
      </c>
      <c r="D391" s="6" t="str">
        <f>"陈永湘"</f>
        <v>陈永湘</v>
      </c>
    </row>
    <row r="392" spans="1:4" ht="42" customHeight="1">
      <c r="A392" s="5">
        <v>390</v>
      </c>
      <c r="B392" s="6" t="str">
        <f>"26122020090318573896"</f>
        <v>26122020090318573896</v>
      </c>
      <c r="C392" s="6" t="s">
        <v>8</v>
      </c>
      <c r="D392" s="6" t="str">
        <f>"郑文斌"</f>
        <v>郑文斌</v>
      </c>
    </row>
    <row r="393" spans="1:4" ht="42" customHeight="1">
      <c r="A393" s="5">
        <v>391</v>
      </c>
      <c r="B393" s="6" t="str">
        <f>"26122020090318575997"</f>
        <v>26122020090318575997</v>
      </c>
      <c r="C393" s="6" t="s">
        <v>8</v>
      </c>
      <c r="D393" s="6" t="str">
        <f>"李佳慧"</f>
        <v>李佳慧</v>
      </c>
    </row>
    <row r="394" spans="1:4" ht="42" customHeight="1">
      <c r="A394" s="5">
        <v>392</v>
      </c>
      <c r="B394" s="6" t="str">
        <f>"261220200903190253100"</f>
        <v>261220200903190253100</v>
      </c>
      <c r="C394" s="6" t="s">
        <v>8</v>
      </c>
      <c r="D394" s="6" t="str">
        <f>"陈东缘"</f>
        <v>陈东缘</v>
      </c>
    </row>
    <row r="395" spans="1:4" ht="42" customHeight="1">
      <c r="A395" s="5">
        <v>393</v>
      </c>
      <c r="B395" s="6" t="str">
        <f>"261220200903190653101"</f>
        <v>261220200903190653101</v>
      </c>
      <c r="C395" s="6" t="s">
        <v>8</v>
      </c>
      <c r="D395" s="6" t="str">
        <f>"林传海"</f>
        <v>林传海</v>
      </c>
    </row>
    <row r="396" spans="1:4" ht="42" customHeight="1">
      <c r="A396" s="5">
        <v>394</v>
      </c>
      <c r="B396" s="6" t="str">
        <f>"261220200903191618107"</f>
        <v>261220200903191618107</v>
      </c>
      <c r="C396" s="6" t="s">
        <v>8</v>
      </c>
      <c r="D396" s="6" t="str">
        <f>"符鸿将"</f>
        <v>符鸿将</v>
      </c>
    </row>
    <row r="397" spans="1:4" ht="42" customHeight="1">
      <c r="A397" s="5">
        <v>395</v>
      </c>
      <c r="B397" s="6" t="str">
        <f>"261220200903192248111"</f>
        <v>261220200903192248111</v>
      </c>
      <c r="C397" s="6" t="s">
        <v>8</v>
      </c>
      <c r="D397" s="6" t="str">
        <f>"王灵弟"</f>
        <v>王灵弟</v>
      </c>
    </row>
    <row r="398" spans="1:4" ht="42" customHeight="1">
      <c r="A398" s="5">
        <v>396</v>
      </c>
      <c r="B398" s="6" t="str">
        <f>"261220200903192453113"</f>
        <v>261220200903192453113</v>
      </c>
      <c r="C398" s="6" t="s">
        <v>8</v>
      </c>
      <c r="D398" s="6" t="str">
        <f>"庄妹依"</f>
        <v>庄妹依</v>
      </c>
    </row>
    <row r="399" spans="1:4" ht="42" customHeight="1">
      <c r="A399" s="5">
        <v>397</v>
      </c>
      <c r="B399" s="6" t="str">
        <f>"261220200903192535114"</f>
        <v>261220200903192535114</v>
      </c>
      <c r="C399" s="6" t="s">
        <v>8</v>
      </c>
      <c r="D399" s="6" t="str">
        <f>"李仕男"</f>
        <v>李仕男</v>
      </c>
    </row>
    <row r="400" spans="1:4" ht="42" customHeight="1">
      <c r="A400" s="5">
        <v>398</v>
      </c>
      <c r="B400" s="6" t="str">
        <f>"261220200903192917116"</f>
        <v>261220200903192917116</v>
      </c>
      <c r="C400" s="6" t="s">
        <v>8</v>
      </c>
      <c r="D400" s="6" t="str">
        <f>"周金蓉"</f>
        <v>周金蓉</v>
      </c>
    </row>
    <row r="401" spans="1:4" ht="42" customHeight="1">
      <c r="A401" s="5">
        <v>399</v>
      </c>
      <c r="B401" s="6" t="str">
        <f>"261220200903194104121"</f>
        <v>261220200903194104121</v>
      </c>
      <c r="C401" s="6" t="s">
        <v>8</v>
      </c>
      <c r="D401" s="6" t="str">
        <f>"谭海大"</f>
        <v>谭海大</v>
      </c>
    </row>
    <row r="402" spans="1:4" ht="42" customHeight="1">
      <c r="A402" s="5">
        <v>400</v>
      </c>
      <c r="B402" s="6" t="str">
        <f>"261220200903194302122"</f>
        <v>261220200903194302122</v>
      </c>
      <c r="C402" s="6" t="s">
        <v>8</v>
      </c>
      <c r="D402" s="6" t="str">
        <f>"梁惠玲"</f>
        <v>梁惠玲</v>
      </c>
    </row>
    <row r="403" spans="1:4" ht="42" customHeight="1">
      <c r="A403" s="5">
        <v>401</v>
      </c>
      <c r="B403" s="6" t="str">
        <f>"261220200903194631126"</f>
        <v>261220200903194631126</v>
      </c>
      <c r="C403" s="6" t="s">
        <v>8</v>
      </c>
      <c r="D403" s="6" t="str">
        <f>"林梦娇"</f>
        <v>林梦娇</v>
      </c>
    </row>
    <row r="404" spans="1:4" ht="42" customHeight="1">
      <c r="A404" s="5">
        <v>402</v>
      </c>
      <c r="B404" s="6" t="str">
        <f>"261220200903195027128"</f>
        <v>261220200903195027128</v>
      </c>
      <c r="C404" s="6" t="s">
        <v>8</v>
      </c>
      <c r="D404" s="6" t="str">
        <f>"庄秋怡"</f>
        <v>庄秋怡</v>
      </c>
    </row>
    <row r="405" spans="1:4" ht="42" customHeight="1">
      <c r="A405" s="5">
        <v>403</v>
      </c>
      <c r="B405" s="6" t="str">
        <f>"261220200903195318130"</f>
        <v>261220200903195318130</v>
      </c>
      <c r="C405" s="6" t="s">
        <v>8</v>
      </c>
      <c r="D405" s="6" t="str">
        <f>"符小凤"</f>
        <v>符小凤</v>
      </c>
    </row>
    <row r="406" spans="1:4" ht="42" customHeight="1">
      <c r="A406" s="5">
        <v>404</v>
      </c>
      <c r="B406" s="6" t="str">
        <f>"261220200903195340132"</f>
        <v>261220200903195340132</v>
      </c>
      <c r="C406" s="6" t="s">
        <v>8</v>
      </c>
      <c r="D406" s="6" t="str">
        <f>"李英涛"</f>
        <v>李英涛</v>
      </c>
    </row>
    <row r="407" spans="1:4" ht="42" customHeight="1">
      <c r="A407" s="5">
        <v>405</v>
      </c>
      <c r="B407" s="6" t="str">
        <f>"261220200903200610137"</f>
        <v>261220200903200610137</v>
      </c>
      <c r="C407" s="6" t="s">
        <v>8</v>
      </c>
      <c r="D407" s="6" t="str">
        <f>"陈丽娜"</f>
        <v>陈丽娜</v>
      </c>
    </row>
    <row r="408" spans="1:4" ht="42" customHeight="1">
      <c r="A408" s="5">
        <v>406</v>
      </c>
      <c r="B408" s="6" t="str">
        <f>"261220200903202447142"</f>
        <v>261220200903202447142</v>
      </c>
      <c r="C408" s="6" t="s">
        <v>8</v>
      </c>
      <c r="D408" s="6" t="str">
        <f>"吴晶晶"</f>
        <v>吴晶晶</v>
      </c>
    </row>
    <row r="409" spans="1:4" ht="42" customHeight="1">
      <c r="A409" s="5">
        <v>407</v>
      </c>
      <c r="B409" s="6" t="str">
        <f>"261220200903202900145"</f>
        <v>261220200903202900145</v>
      </c>
      <c r="C409" s="6" t="s">
        <v>8</v>
      </c>
      <c r="D409" s="6" t="str">
        <f>"杨梦丽"</f>
        <v>杨梦丽</v>
      </c>
    </row>
    <row r="410" spans="1:4" ht="42" customHeight="1">
      <c r="A410" s="5">
        <v>408</v>
      </c>
      <c r="B410" s="6" t="str">
        <f>"261220200903202956146"</f>
        <v>261220200903202956146</v>
      </c>
      <c r="C410" s="6" t="s">
        <v>8</v>
      </c>
      <c r="D410" s="6" t="str">
        <f>"郭孟日"</f>
        <v>郭孟日</v>
      </c>
    </row>
    <row r="411" spans="1:4" ht="42" customHeight="1">
      <c r="A411" s="5">
        <v>409</v>
      </c>
      <c r="B411" s="6" t="str">
        <f>"261220200903203729153"</f>
        <v>261220200903203729153</v>
      </c>
      <c r="C411" s="6" t="s">
        <v>8</v>
      </c>
      <c r="D411" s="6" t="str">
        <f>"王梦霞"</f>
        <v>王梦霞</v>
      </c>
    </row>
    <row r="412" spans="1:4" ht="42" customHeight="1">
      <c r="A412" s="5">
        <v>410</v>
      </c>
      <c r="B412" s="6" t="str">
        <f>"261220200903203942156"</f>
        <v>261220200903203942156</v>
      </c>
      <c r="C412" s="6" t="s">
        <v>8</v>
      </c>
      <c r="D412" s="6" t="str">
        <f>"李德肇"</f>
        <v>李德肇</v>
      </c>
    </row>
    <row r="413" spans="1:4" ht="42" customHeight="1">
      <c r="A413" s="5">
        <v>411</v>
      </c>
      <c r="B413" s="6" t="str">
        <f>"261220200903204353157"</f>
        <v>261220200903204353157</v>
      </c>
      <c r="C413" s="6" t="s">
        <v>8</v>
      </c>
      <c r="D413" s="6" t="str">
        <f>"王申岛"</f>
        <v>王申岛</v>
      </c>
    </row>
    <row r="414" spans="1:4" ht="42" customHeight="1">
      <c r="A414" s="5">
        <v>412</v>
      </c>
      <c r="B414" s="6" t="str">
        <f>"261220200903205053160"</f>
        <v>261220200903205053160</v>
      </c>
      <c r="C414" s="6" t="s">
        <v>8</v>
      </c>
      <c r="D414" s="6" t="str">
        <f>"曾超群"</f>
        <v>曾超群</v>
      </c>
    </row>
    <row r="415" spans="1:4" ht="42" customHeight="1">
      <c r="A415" s="5">
        <v>413</v>
      </c>
      <c r="B415" s="6" t="str">
        <f>"261220200903211355171"</f>
        <v>261220200903211355171</v>
      </c>
      <c r="C415" s="6" t="s">
        <v>8</v>
      </c>
      <c r="D415" s="6" t="str">
        <f>"王连妹"</f>
        <v>王连妹</v>
      </c>
    </row>
    <row r="416" spans="1:4" ht="42" customHeight="1">
      <c r="A416" s="5">
        <v>414</v>
      </c>
      <c r="B416" s="6" t="str">
        <f>"261220200903211859174"</f>
        <v>261220200903211859174</v>
      </c>
      <c r="C416" s="6" t="s">
        <v>8</v>
      </c>
      <c r="D416" s="6" t="str">
        <f>"许海停"</f>
        <v>许海停</v>
      </c>
    </row>
    <row r="417" spans="1:4" ht="42" customHeight="1">
      <c r="A417" s="5">
        <v>415</v>
      </c>
      <c r="B417" s="6" t="str">
        <f>"261220200903212741177"</f>
        <v>261220200903212741177</v>
      </c>
      <c r="C417" s="6" t="s">
        <v>8</v>
      </c>
      <c r="D417" s="6" t="str">
        <f>"王佳佳"</f>
        <v>王佳佳</v>
      </c>
    </row>
    <row r="418" spans="1:4" ht="42" customHeight="1">
      <c r="A418" s="5">
        <v>416</v>
      </c>
      <c r="B418" s="6" t="str">
        <f>"261220200903212837179"</f>
        <v>261220200903212837179</v>
      </c>
      <c r="C418" s="6" t="s">
        <v>8</v>
      </c>
      <c r="D418" s="6" t="str">
        <f>"王秀玲"</f>
        <v>王秀玲</v>
      </c>
    </row>
    <row r="419" spans="1:4" ht="42" customHeight="1">
      <c r="A419" s="5">
        <v>417</v>
      </c>
      <c r="B419" s="6" t="str">
        <f>"261220200903212939180"</f>
        <v>261220200903212939180</v>
      </c>
      <c r="C419" s="6" t="s">
        <v>8</v>
      </c>
      <c r="D419" s="6" t="str">
        <f>"钟海怡"</f>
        <v>钟海怡</v>
      </c>
    </row>
    <row r="420" spans="1:4" ht="42" customHeight="1">
      <c r="A420" s="5">
        <v>418</v>
      </c>
      <c r="B420" s="6" t="str">
        <f>"261220200903213413182"</f>
        <v>261220200903213413182</v>
      </c>
      <c r="C420" s="6" t="s">
        <v>8</v>
      </c>
      <c r="D420" s="6" t="str">
        <f>"施伟婷"</f>
        <v>施伟婷</v>
      </c>
    </row>
    <row r="421" spans="1:4" ht="42" customHeight="1">
      <c r="A421" s="5">
        <v>419</v>
      </c>
      <c r="B421" s="6" t="str">
        <f>"261220200903213620184"</f>
        <v>261220200903213620184</v>
      </c>
      <c r="C421" s="6" t="s">
        <v>8</v>
      </c>
      <c r="D421" s="6" t="str">
        <f>"钟书美"</f>
        <v>钟书美</v>
      </c>
    </row>
    <row r="422" spans="1:4" ht="42" customHeight="1">
      <c r="A422" s="5">
        <v>420</v>
      </c>
      <c r="B422" s="6" t="str">
        <f>"261220200903214938189"</f>
        <v>261220200903214938189</v>
      </c>
      <c r="C422" s="6" t="s">
        <v>8</v>
      </c>
      <c r="D422" s="6" t="str">
        <f>"陈雅"</f>
        <v>陈雅</v>
      </c>
    </row>
    <row r="423" spans="1:4" ht="42" customHeight="1">
      <c r="A423" s="5">
        <v>421</v>
      </c>
      <c r="B423" s="6" t="str">
        <f>"261220200903215223191"</f>
        <v>261220200903215223191</v>
      </c>
      <c r="C423" s="6" t="s">
        <v>8</v>
      </c>
      <c r="D423" s="6" t="str">
        <f>"王乃方"</f>
        <v>王乃方</v>
      </c>
    </row>
    <row r="424" spans="1:4" ht="42" customHeight="1">
      <c r="A424" s="5">
        <v>422</v>
      </c>
      <c r="B424" s="6" t="str">
        <f>"261220200903215622193"</f>
        <v>261220200903215622193</v>
      </c>
      <c r="C424" s="6" t="s">
        <v>8</v>
      </c>
      <c r="D424" s="6" t="str">
        <f>"邱勋丰"</f>
        <v>邱勋丰</v>
      </c>
    </row>
    <row r="425" spans="1:4" ht="42" customHeight="1">
      <c r="A425" s="5">
        <v>423</v>
      </c>
      <c r="B425" s="6" t="str">
        <f>"261220200903221021197"</f>
        <v>261220200903221021197</v>
      </c>
      <c r="C425" s="6" t="s">
        <v>8</v>
      </c>
      <c r="D425" s="6" t="str">
        <f>"黄彬彬"</f>
        <v>黄彬彬</v>
      </c>
    </row>
    <row r="426" spans="1:4" ht="42" customHeight="1">
      <c r="A426" s="5">
        <v>424</v>
      </c>
      <c r="B426" s="6" t="str">
        <f>"261220200903221513198"</f>
        <v>261220200903221513198</v>
      </c>
      <c r="C426" s="6" t="s">
        <v>8</v>
      </c>
      <c r="D426" s="6" t="str">
        <f>"王海晶"</f>
        <v>王海晶</v>
      </c>
    </row>
    <row r="427" spans="1:4" ht="42" customHeight="1">
      <c r="A427" s="5">
        <v>425</v>
      </c>
      <c r="B427" s="6" t="str">
        <f>"261220200903223357208"</f>
        <v>261220200903223357208</v>
      </c>
      <c r="C427" s="6" t="s">
        <v>8</v>
      </c>
      <c r="D427" s="6" t="str">
        <f>"钱著"</f>
        <v>钱著</v>
      </c>
    </row>
    <row r="428" spans="1:4" ht="42" customHeight="1">
      <c r="A428" s="5">
        <v>426</v>
      </c>
      <c r="B428" s="6" t="str">
        <f>"261220200903230138218"</f>
        <v>261220200903230138218</v>
      </c>
      <c r="C428" s="6" t="s">
        <v>8</v>
      </c>
      <c r="D428" s="6" t="str">
        <f>"符梅欢"</f>
        <v>符梅欢</v>
      </c>
    </row>
    <row r="429" spans="1:4" ht="42" customHeight="1">
      <c r="A429" s="5">
        <v>427</v>
      </c>
      <c r="B429" s="6" t="str">
        <f>"261220200903230554219"</f>
        <v>261220200903230554219</v>
      </c>
      <c r="C429" s="6" t="s">
        <v>8</v>
      </c>
      <c r="D429" s="6" t="str">
        <f>" 陈从梅"</f>
        <v> 陈从梅</v>
      </c>
    </row>
    <row r="430" spans="1:4" ht="42" customHeight="1">
      <c r="A430" s="5">
        <v>428</v>
      </c>
      <c r="B430" s="6" t="str">
        <f>"261220200903232449222"</f>
        <v>261220200903232449222</v>
      </c>
      <c r="C430" s="6" t="s">
        <v>8</v>
      </c>
      <c r="D430" s="6" t="str">
        <f>"符金玲"</f>
        <v>符金玲</v>
      </c>
    </row>
    <row r="431" spans="1:4" ht="42" customHeight="1">
      <c r="A431" s="5">
        <v>429</v>
      </c>
      <c r="B431" s="6" t="str">
        <f>"261220200903232802223"</f>
        <v>261220200903232802223</v>
      </c>
      <c r="C431" s="6" t="s">
        <v>8</v>
      </c>
      <c r="D431" s="6" t="str">
        <f>"符云"</f>
        <v>符云</v>
      </c>
    </row>
    <row r="432" spans="1:4" ht="42" customHeight="1">
      <c r="A432" s="5">
        <v>430</v>
      </c>
      <c r="B432" s="6" t="str">
        <f>"261220200903233518224"</f>
        <v>261220200903233518224</v>
      </c>
      <c r="C432" s="6" t="s">
        <v>8</v>
      </c>
      <c r="D432" s="6" t="str">
        <f>"庞学球"</f>
        <v>庞学球</v>
      </c>
    </row>
    <row r="433" spans="1:4" ht="42" customHeight="1">
      <c r="A433" s="5">
        <v>431</v>
      </c>
      <c r="B433" s="6" t="str">
        <f>"261220200904000706228"</f>
        <v>261220200904000706228</v>
      </c>
      <c r="C433" s="6" t="s">
        <v>8</v>
      </c>
      <c r="D433" s="6" t="str">
        <f>"陈业"</f>
        <v>陈业</v>
      </c>
    </row>
    <row r="434" spans="1:4" ht="42" customHeight="1">
      <c r="A434" s="5">
        <v>432</v>
      </c>
      <c r="B434" s="6" t="str">
        <f>"261220200904001437230"</f>
        <v>261220200904001437230</v>
      </c>
      <c r="C434" s="6" t="s">
        <v>8</v>
      </c>
      <c r="D434" s="6" t="str">
        <f>"罗晓娜"</f>
        <v>罗晓娜</v>
      </c>
    </row>
    <row r="435" spans="1:4" ht="42" customHeight="1">
      <c r="A435" s="5">
        <v>433</v>
      </c>
      <c r="B435" s="6" t="str">
        <f>"261220200904002202232"</f>
        <v>261220200904002202232</v>
      </c>
      <c r="C435" s="6" t="s">
        <v>8</v>
      </c>
      <c r="D435" s="6" t="str">
        <f>"冯海丽"</f>
        <v>冯海丽</v>
      </c>
    </row>
    <row r="436" spans="1:4" ht="42" customHeight="1">
      <c r="A436" s="5">
        <v>434</v>
      </c>
      <c r="B436" s="6" t="str">
        <f>"261220200904002447233"</f>
        <v>261220200904002447233</v>
      </c>
      <c r="C436" s="6" t="s">
        <v>8</v>
      </c>
      <c r="D436" s="6" t="str">
        <f>"王欢"</f>
        <v>王欢</v>
      </c>
    </row>
    <row r="437" spans="1:4" ht="42" customHeight="1">
      <c r="A437" s="5">
        <v>435</v>
      </c>
      <c r="B437" s="6" t="str">
        <f>"261220200904005031238"</f>
        <v>261220200904005031238</v>
      </c>
      <c r="C437" s="6" t="s">
        <v>8</v>
      </c>
      <c r="D437" s="6" t="str">
        <f>"孙晓明"</f>
        <v>孙晓明</v>
      </c>
    </row>
    <row r="438" spans="1:4" ht="42" customHeight="1">
      <c r="A438" s="5">
        <v>436</v>
      </c>
      <c r="B438" s="6" t="str">
        <f>"261220200904073442242"</f>
        <v>261220200904073442242</v>
      </c>
      <c r="C438" s="6" t="s">
        <v>8</v>
      </c>
      <c r="D438" s="6" t="str">
        <f>"张裕珩"</f>
        <v>张裕珩</v>
      </c>
    </row>
    <row r="439" spans="1:4" ht="42" customHeight="1">
      <c r="A439" s="5">
        <v>437</v>
      </c>
      <c r="B439" s="6" t="str">
        <f>"261220200904075456244"</f>
        <v>261220200904075456244</v>
      </c>
      <c r="C439" s="6" t="s">
        <v>8</v>
      </c>
      <c r="D439" s="6" t="str">
        <f>"符铃敏"</f>
        <v>符铃敏</v>
      </c>
    </row>
    <row r="440" spans="1:4" ht="42" customHeight="1">
      <c r="A440" s="5">
        <v>438</v>
      </c>
      <c r="B440" s="6" t="str">
        <f>"261220200904081824248"</f>
        <v>261220200904081824248</v>
      </c>
      <c r="C440" s="6" t="s">
        <v>8</v>
      </c>
      <c r="D440" s="6" t="str">
        <f>"刘燕达"</f>
        <v>刘燕达</v>
      </c>
    </row>
    <row r="441" spans="1:4" ht="42" customHeight="1">
      <c r="A441" s="5">
        <v>439</v>
      </c>
      <c r="B441" s="6" t="str">
        <f>"261220200904082917250"</f>
        <v>261220200904082917250</v>
      </c>
      <c r="C441" s="6" t="s">
        <v>8</v>
      </c>
      <c r="D441" s="6" t="str">
        <f>"王理额"</f>
        <v>王理额</v>
      </c>
    </row>
    <row r="442" spans="1:4" ht="42" customHeight="1">
      <c r="A442" s="5">
        <v>440</v>
      </c>
      <c r="B442" s="6" t="str">
        <f>"261220200904083411251"</f>
        <v>261220200904083411251</v>
      </c>
      <c r="C442" s="6" t="s">
        <v>8</v>
      </c>
      <c r="D442" s="6" t="str">
        <f>"王敬演"</f>
        <v>王敬演</v>
      </c>
    </row>
    <row r="443" spans="1:4" ht="42" customHeight="1">
      <c r="A443" s="5">
        <v>441</v>
      </c>
      <c r="B443" s="6" t="str">
        <f>"261220200904083749253"</f>
        <v>261220200904083749253</v>
      </c>
      <c r="C443" s="6" t="s">
        <v>8</v>
      </c>
      <c r="D443" s="6" t="str">
        <f>"王怡"</f>
        <v>王怡</v>
      </c>
    </row>
    <row r="444" spans="1:4" ht="42" customHeight="1">
      <c r="A444" s="5">
        <v>442</v>
      </c>
      <c r="B444" s="6" t="str">
        <f>"261220200904083758254"</f>
        <v>261220200904083758254</v>
      </c>
      <c r="C444" s="6" t="s">
        <v>8</v>
      </c>
      <c r="D444" s="6" t="str">
        <f>"赖钻欢"</f>
        <v>赖钻欢</v>
      </c>
    </row>
    <row r="445" spans="1:4" ht="42" customHeight="1">
      <c r="A445" s="5">
        <v>443</v>
      </c>
      <c r="B445" s="6" t="str">
        <f>"261220200904084106256"</f>
        <v>261220200904084106256</v>
      </c>
      <c r="C445" s="6" t="s">
        <v>8</v>
      </c>
      <c r="D445" s="6" t="str">
        <f>"王松"</f>
        <v>王松</v>
      </c>
    </row>
    <row r="446" spans="1:4" ht="42" customHeight="1">
      <c r="A446" s="5">
        <v>444</v>
      </c>
      <c r="B446" s="6" t="str">
        <f>"261220200904085702265"</f>
        <v>261220200904085702265</v>
      </c>
      <c r="C446" s="6" t="s">
        <v>8</v>
      </c>
      <c r="D446" s="6" t="str">
        <f>"陈叶妹"</f>
        <v>陈叶妹</v>
      </c>
    </row>
    <row r="447" spans="1:4" ht="42" customHeight="1">
      <c r="A447" s="5">
        <v>445</v>
      </c>
      <c r="B447" s="6" t="str">
        <f>"261220200904090525270"</f>
        <v>261220200904090525270</v>
      </c>
      <c r="C447" s="6" t="s">
        <v>8</v>
      </c>
      <c r="D447" s="6" t="str">
        <f>"王泽学"</f>
        <v>王泽学</v>
      </c>
    </row>
    <row r="448" spans="1:4" ht="42" customHeight="1">
      <c r="A448" s="5">
        <v>446</v>
      </c>
      <c r="B448" s="6" t="str">
        <f>"261220200904093038277"</f>
        <v>261220200904093038277</v>
      </c>
      <c r="C448" s="6" t="s">
        <v>8</v>
      </c>
      <c r="D448" s="6" t="str">
        <f>"刘凤根"</f>
        <v>刘凤根</v>
      </c>
    </row>
    <row r="449" spans="1:4" ht="42" customHeight="1">
      <c r="A449" s="5">
        <v>447</v>
      </c>
      <c r="B449" s="6" t="str">
        <f>"261220200904093823281"</f>
        <v>261220200904093823281</v>
      </c>
      <c r="C449" s="6" t="s">
        <v>8</v>
      </c>
      <c r="D449" s="6" t="str">
        <f>"陈颖"</f>
        <v>陈颖</v>
      </c>
    </row>
    <row r="450" spans="1:4" ht="42" customHeight="1">
      <c r="A450" s="5">
        <v>448</v>
      </c>
      <c r="B450" s="6" t="str">
        <f>"261220200904094835287"</f>
        <v>261220200904094835287</v>
      </c>
      <c r="C450" s="6" t="s">
        <v>8</v>
      </c>
      <c r="D450" s="6" t="str">
        <f>"谢少来"</f>
        <v>谢少来</v>
      </c>
    </row>
    <row r="451" spans="1:4" ht="42" customHeight="1">
      <c r="A451" s="5">
        <v>449</v>
      </c>
      <c r="B451" s="6" t="str">
        <f>"261220200904101211298"</f>
        <v>261220200904101211298</v>
      </c>
      <c r="C451" s="6" t="s">
        <v>8</v>
      </c>
      <c r="D451" s="6" t="str">
        <f>"钟媖双"</f>
        <v>钟媖双</v>
      </c>
    </row>
    <row r="452" spans="1:4" ht="42" customHeight="1">
      <c r="A452" s="5">
        <v>450</v>
      </c>
      <c r="B452" s="6" t="str">
        <f>"261220200904101705301"</f>
        <v>261220200904101705301</v>
      </c>
      <c r="C452" s="6" t="s">
        <v>8</v>
      </c>
      <c r="D452" s="6" t="str">
        <f>"唐敏红"</f>
        <v>唐敏红</v>
      </c>
    </row>
    <row r="453" spans="1:4" ht="42" customHeight="1">
      <c r="A453" s="5">
        <v>451</v>
      </c>
      <c r="B453" s="6" t="str">
        <f>"261220200904101741302"</f>
        <v>261220200904101741302</v>
      </c>
      <c r="C453" s="6" t="s">
        <v>8</v>
      </c>
      <c r="D453" s="6" t="str">
        <f>"符彩云"</f>
        <v>符彩云</v>
      </c>
    </row>
    <row r="454" spans="1:4" ht="42" customHeight="1">
      <c r="A454" s="5">
        <v>452</v>
      </c>
      <c r="B454" s="6" t="str">
        <f>"261220200904101850303"</f>
        <v>261220200904101850303</v>
      </c>
      <c r="C454" s="6" t="s">
        <v>8</v>
      </c>
      <c r="D454" s="6" t="str">
        <f>"朱文威"</f>
        <v>朱文威</v>
      </c>
    </row>
    <row r="455" spans="1:4" ht="42" customHeight="1">
      <c r="A455" s="5">
        <v>453</v>
      </c>
      <c r="B455" s="6" t="str">
        <f>"261220200904102807310"</f>
        <v>261220200904102807310</v>
      </c>
      <c r="C455" s="6" t="s">
        <v>8</v>
      </c>
      <c r="D455" s="6" t="str">
        <f>"彭莎莎"</f>
        <v>彭莎莎</v>
      </c>
    </row>
    <row r="456" spans="1:4" ht="42" customHeight="1">
      <c r="A456" s="5">
        <v>454</v>
      </c>
      <c r="B456" s="6" t="str">
        <f>"261220200904103112313"</f>
        <v>261220200904103112313</v>
      </c>
      <c r="C456" s="6" t="s">
        <v>8</v>
      </c>
      <c r="D456" s="6" t="str">
        <f>"刘欣宜"</f>
        <v>刘欣宜</v>
      </c>
    </row>
    <row r="457" spans="1:4" ht="42" customHeight="1">
      <c r="A457" s="5">
        <v>455</v>
      </c>
      <c r="B457" s="6" t="str">
        <f>"261220200904103703317"</f>
        <v>261220200904103703317</v>
      </c>
      <c r="C457" s="6" t="s">
        <v>8</v>
      </c>
      <c r="D457" s="6" t="str">
        <f>"黄方灵"</f>
        <v>黄方灵</v>
      </c>
    </row>
    <row r="458" spans="1:4" ht="42" customHeight="1">
      <c r="A458" s="5">
        <v>456</v>
      </c>
      <c r="B458" s="6" t="str">
        <f>"261220200904105022323"</f>
        <v>261220200904105022323</v>
      </c>
      <c r="C458" s="6" t="s">
        <v>8</v>
      </c>
      <c r="D458" s="6" t="str">
        <f>"王文玲"</f>
        <v>王文玲</v>
      </c>
    </row>
    <row r="459" spans="1:4" ht="42" customHeight="1">
      <c r="A459" s="5">
        <v>457</v>
      </c>
      <c r="B459" s="6" t="str">
        <f>"261220200904105453325"</f>
        <v>261220200904105453325</v>
      </c>
      <c r="C459" s="6" t="s">
        <v>8</v>
      </c>
      <c r="D459" s="6" t="str">
        <f>"王伟华"</f>
        <v>王伟华</v>
      </c>
    </row>
    <row r="460" spans="1:4" ht="42" customHeight="1">
      <c r="A460" s="5">
        <v>458</v>
      </c>
      <c r="B460" s="6" t="str">
        <f>"261220200904105507326"</f>
        <v>261220200904105507326</v>
      </c>
      <c r="C460" s="6" t="s">
        <v>8</v>
      </c>
      <c r="D460" s="6" t="str">
        <f>"王艳"</f>
        <v>王艳</v>
      </c>
    </row>
    <row r="461" spans="1:4" ht="42" customHeight="1">
      <c r="A461" s="5">
        <v>459</v>
      </c>
      <c r="B461" s="6" t="str">
        <f>"261220200904105832331"</f>
        <v>261220200904105832331</v>
      </c>
      <c r="C461" s="6" t="s">
        <v>8</v>
      </c>
      <c r="D461" s="6" t="str">
        <f>"黄云弟"</f>
        <v>黄云弟</v>
      </c>
    </row>
    <row r="462" spans="1:4" ht="42" customHeight="1">
      <c r="A462" s="5">
        <v>460</v>
      </c>
      <c r="B462" s="6" t="str">
        <f>"261220200904105910332"</f>
        <v>261220200904105910332</v>
      </c>
      <c r="C462" s="6" t="s">
        <v>8</v>
      </c>
      <c r="D462" s="6" t="str">
        <f>"王俊强"</f>
        <v>王俊强</v>
      </c>
    </row>
    <row r="463" spans="1:4" ht="42" customHeight="1">
      <c r="A463" s="5">
        <v>461</v>
      </c>
      <c r="B463" s="6" t="str">
        <f>"261220200904110645340"</f>
        <v>261220200904110645340</v>
      </c>
      <c r="C463" s="6" t="s">
        <v>8</v>
      </c>
      <c r="D463" s="6" t="str">
        <f>"钟媚"</f>
        <v>钟媚</v>
      </c>
    </row>
    <row r="464" spans="1:4" ht="42" customHeight="1">
      <c r="A464" s="5">
        <v>462</v>
      </c>
      <c r="B464" s="6" t="str">
        <f>"261220200904110850343"</f>
        <v>261220200904110850343</v>
      </c>
      <c r="C464" s="6" t="s">
        <v>8</v>
      </c>
      <c r="D464" s="6" t="str">
        <f>"唐锦焕"</f>
        <v>唐锦焕</v>
      </c>
    </row>
    <row r="465" spans="1:4" ht="42" customHeight="1">
      <c r="A465" s="5">
        <v>463</v>
      </c>
      <c r="B465" s="6" t="str">
        <f>"261220200904111502349"</f>
        <v>261220200904111502349</v>
      </c>
      <c r="C465" s="6" t="s">
        <v>8</v>
      </c>
      <c r="D465" s="6" t="str">
        <f>"符丽丽"</f>
        <v>符丽丽</v>
      </c>
    </row>
    <row r="466" spans="1:4" ht="42" customHeight="1">
      <c r="A466" s="5">
        <v>464</v>
      </c>
      <c r="B466" s="6" t="str">
        <f>"261220200904112143353"</f>
        <v>261220200904112143353</v>
      </c>
      <c r="C466" s="6" t="s">
        <v>8</v>
      </c>
      <c r="D466" s="6" t="str">
        <f>"陈绵琛"</f>
        <v>陈绵琛</v>
      </c>
    </row>
    <row r="467" spans="1:4" ht="42" customHeight="1">
      <c r="A467" s="5">
        <v>465</v>
      </c>
      <c r="B467" s="6" t="str">
        <f>"261220200904112548357"</f>
        <v>261220200904112548357</v>
      </c>
      <c r="C467" s="6" t="s">
        <v>8</v>
      </c>
      <c r="D467" s="6" t="str">
        <f>"王艳"</f>
        <v>王艳</v>
      </c>
    </row>
    <row r="468" spans="1:4" ht="42" customHeight="1">
      <c r="A468" s="5">
        <v>466</v>
      </c>
      <c r="B468" s="6" t="str">
        <f>"261220200904115933374"</f>
        <v>261220200904115933374</v>
      </c>
      <c r="C468" s="6" t="s">
        <v>8</v>
      </c>
      <c r="D468" s="6" t="str">
        <f>"林晓凤"</f>
        <v>林晓凤</v>
      </c>
    </row>
    <row r="469" spans="1:4" ht="42" customHeight="1">
      <c r="A469" s="5">
        <v>467</v>
      </c>
      <c r="B469" s="6" t="str">
        <f>"261220200904120010375"</f>
        <v>261220200904120010375</v>
      </c>
      <c r="C469" s="6" t="s">
        <v>8</v>
      </c>
      <c r="D469" s="6" t="str">
        <f>"廖卜"</f>
        <v>廖卜</v>
      </c>
    </row>
    <row r="470" spans="1:4" ht="42" customHeight="1">
      <c r="A470" s="5">
        <v>468</v>
      </c>
      <c r="B470" s="6" t="str">
        <f>"261220200904121050378"</f>
        <v>261220200904121050378</v>
      </c>
      <c r="C470" s="6" t="s">
        <v>8</v>
      </c>
      <c r="D470" s="6" t="str">
        <f>"李泱锦"</f>
        <v>李泱锦</v>
      </c>
    </row>
    <row r="471" spans="1:4" ht="42" customHeight="1">
      <c r="A471" s="5">
        <v>469</v>
      </c>
      <c r="B471" s="6" t="str">
        <f>"261220200904121110379"</f>
        <v>261220200904121110379</v>
      </c>
      <c r="C471" s="6" t="s">
        <v>8</v>
      </c>
      <c r="D471" s="6" t="str">
        <f>"钟圣"</f>
        <v>钟圣</v>
      </c>
    </row>
    <row r="472" spans="1:4" ht="42" customHeight="1">
      <c r="A472" s="5">
        <v>470</v>
      </c>
      <c r="B472" s="6" t="str">
        <f>"261220200904123922392"</f>
        <v>261220200904123922392</v>
      </c>
      <c r="C472" s="6" t="s">
        <v>8</v>
      </c>
      <c r="D472" s="6" t="str">
        <f>"吴燕歌"</f>
        <v>吴燕歌</v>
      </c>
    </row>
    <row r="473" spans="1:4" ht="42" customHeight="1">
      <c r="A473" s="5">
        <v>471</v>
      </c>
      <c r="B473" s="6" t="str">
        <f>"261220200904125304395"</f>
        <v>261220200904125304395</v>
      </c>
      <c r="C473" s="6" t="s">
        <v>8</v>
      </c>
      <c r="D473" s="6" t="str">
        <f>"陈晶晶"</f>
        <v>陈晶晶</v>
      </c>
    </row>
    <row r="474" spans="1:4" ht="42" customHeight="1">
      <c r="A474" s="5">
        <v>472</v>
      </c>
      <c r="B474" s="6" t="str">
        <f>"261220200904125756396"</f>
        <v>261220200904125756396</v>
      </c>
      <c r="C474" s="6" t="s">
        <v>8</v>
      </c>
      <c r="D474" s="6" t="str">
        <f>"曾祥锋"</f>
        <v>曾祥锋</v>
      </c>
    </row>
    <row r="475" spans="1:4" ht="42" customHeight="1">
      <c r="A475" s="5">
        <v>473</v>
      </c>
      <c r="B475" s="6" t="str">
        <f>"261220200904130551402"</f>
        <v>261220200904130551402</v>
      </c>
      <c r="C475" s="6" t="s">
        <v>8</v>
      </c>
      <c r="D475" s="6" t="str">
        <f>"罗金米"</f>
        <v>罗金米</v>
      </c>
    </row>
    <row r="476" spans="1:4" ht="42" customHeight="1">
      <c r="A476" s="5">
        <v>474</v>
      </c>
      <c r="B476" s="6" t="str">
        <f>"261220200904130937404"</f>
        <v>261220200904130937404</v>
      </c>
      <c r="C476" s="6" t="s">
        <v>8</v>
      </c>
      <c r="D476" s="6" t="str">
        <f>"何玉梦"</f>
        <v>何玉梦</v>
      </c>
    </row>
    <row r="477" spans="1:4" ht="42" customHeight="1">
      <c r="A477" s="5">
        <v>475</v>
      </c>
      <c r="B477" s="6" t="str">
        <f>"261220200904131224405"</f>
        <v>261220200904131224405</v>
      </c>
      <c r="C477" s="6" t="s">
        <v>8</v>
      </c>
      <c r="D477" s="6" t="str">
        <f>"莫娇婷"</f>
        <v>莫娇婷</v>
      </c>
    </row>
    <row r="478" spans="1:4" ht="42" customHeight="1">
      <c r="A478" s="5">
        <v>476</v>
      </c>
      <c r="B478" s="6" t="str">
        <f>"261220200904131802407"</f>
        <v>261220200904131802407</v>
      </c>
      <c r="C478" s="6" t="s">
        <v>8</v>
      </c>
      <c r="D478" s="6" t="str">
        <f>"秦贝贝"</f>
        <v>秦贝贝</v>
      </c>
    </row>
    <row r="479" spans="1:4" ht="42" customHeight="1">
      <c r="A479" s="5">
        <v>477</v>
      </c>
      <c r="B479" s="6" t="str">
        <f>"261220200904132456410"</f>
        <v>261220200904132456410</v>
      </c>
      <c r="C479" s="6" t="s">
        <v>8</v>
      </c>
      <c r="D479" s="6" t="str">
        <f>"苏佳华"</f>
        <v>苏佳华</v>
      </c>
    </row>
    <row r="480" spans="1:4" ht="42" customHeight="1">
      <c r="A480" s="5">
        <v>478</v>
      </c>
      <c r="B480" s="6" t="str">
        <f>"261220200904132529411"</f>
        <v>261220200904132529411</v>
      </c>
      <c r="C480" s="6" t="s">
        <v>8</v>
      </c>
      <c r="D480" s="6" t="str">
        <f>"陈凯辉"</f>
        <v>陈凯辉</v>
      </c>
    </row>
    <row r="481" spans="1:4" ht="42" customHeight="1">
      <c r="A481" s="5">
        <v>479</v>
      </c>
      <c r="B481" s="6" t="str">
        <f>"261220200904133322413"</f>
        <v>261220200904133322413</v>
      </c>
      <c r="C481" s="6" t="s">
        <v>8</v>
      </c>
      <c r="D481" s="6" t="str">
        <f>"谢宝卿"</f>
        <v>谢宝卿</v>
      </c>
    </row>
    <row r="482" spans="1:4" ht="42" customHeight="1">
      <c r="A482" s="5">
        <v>480</v>
      </c>
      <c r="B482" s="6" t="str">
        <f>"261220200904134448418"</f>
        <v>261220200904134448418</v>
      </c>
      <c r="C482" s="6" t="s">
        <v>8</v>
      </c>
      <c r="D482" s="6" t="str">
        <f>"王清丽"</f>
        <v>王清丽</v>
      </c>
    </row>
    <row r="483" spans="1:4" ht="42" customHeight="1">
      <c r="A483" s="5">
        <v>481</v>
      </c>
      <c r="B483" s="6" t="str">
        <f>"261220200904140032420"</f>
        <v>261220200904140032420</v>
      </c>
      <c r="C483" s="6" t="s">
        <v>8</v>
      </c>
      <c r="D483" s="6" t="str">
        <f>"王长有"</f>
        <v>王长有</v>
      </c>
    </row>
    <row r="484" spans="1:4" ht="42" customHeight="1">
      <c r="A484" s="5">
        <v>482</v>
      </c>
      <c r="B484" s="6" t="str">
        <f>"261220200904140505422"</f>
        <v>261220200904140505422</v>
      </c>
      <c r="C484" s="6" t="s">
        <v>8</v>
      </c>
      <c r="D484" s="6" t="str">
        <f>"郑海琴"</f>
        <v>郑海琴</v>
      </c>
    </row>
    <row r="485" spans="1:4" ht="42" customHeight="1">
      <c r="A485" s="5">
        <v>483</v>
      </c>
      <c r="B485" s="6" t="str">
        <f>"261220200904140516423"</f>
        <v>261220200904140516423</v>
      </c>
      <c r="C485" s="6" t="s">
        <v>8</v>
      </c>
      <c r="D485" s="6" t="str">
        <f>"郑冬冬"</f>
        <v>郑冬冬</v>
      </c>
    </row>
    <row r="486" spans="1:4" ht="42" customHeight="1">
      <c r="A486" s="5">
        <v>484</v>
      </c>
      <c r="B486" s="6" t="str">
        <f>"261220200904141808429"</f>
        <v>261220200904141808429</v>
      </c>
      <c r="C486" s="6" t="s">
        <v>8</v>
      </c>
      <c r="D486" s="6" t="str">
        <f>"王丽燕"</f>
        <v>王丽燕</v>
      </c>
    </row>
    <row r="487" spans="1:4" ht="42" customHeight="1">
      <c r="A487" s="5">
        <v>485</v>
      </c>
      <c r="B487" s="6" t="str">
        <f>"261220200904141908430"</f>
        <v>261220200904141908430</v>
      </c>
      <c r="C487" s="6" t="s">
        <v>8</v>
      </c>
      <c r="D487" s="6" t="str">
        <f>"李燕莹"</f>
        <v>李燕莹</v>
      </c>
    </row>
    <row r="488" spans="1:4" ht="42" customHeight="1">
      <c r="A488" s="5">
        <v>486</v>
      </c>
      <c r="B488" s="6" t="str">
        <f>"261220200904142324433"</f>
        <v>261220200904142324433</v>
      </c>
      <c r="C488" s="6" t="s">
        <v>8</v>
      </c>
      <c r="D488" s="6" t="str">
        <f>"吴慧芳"</f>
        <v>吴慧芳</v>
      </c>
    </row>
    <row r="489" spans="1:4" ht="42" customHeight="1">
      <c r="A489" s="5">
        <v>487</v>
      </c>
      <c r="B489" s="6" t="str">
        <f>"261220200904143338437"</f>
        <v>261220200904143338437</v>
      </c>
      <c r="C489" s="6" t="s">
        <v>8</v>
      </c>
      <c r="D489" s="6" t="str">
        <f>"蔡神寿"</f>
        <v>蔡神寿</v>
      </c>
    </row>
    <row r="490" spans="1:4" ht="42" customHeight="1">
      <c r="A490" s="5">
        <v>488</v>
      </c>
      <c r="B490" s="6" t="str">
        <f>"261220200904143918439"</f>
        <v>261220200904143918439</v>
      </c>
      <c r="C490" s="6" t="s">
        <v>8</v>
      </c>
      <c r="D490" s="6" t="str">
        <f>"劳兰娇"</f>
        <v>劳兰娇</v>
      </c>
    </row>
    <row r="491" spans="1:4" ht="42" customHeight="1">
      <c r="A491" s="5">
        <v>489</v>
      </c>
      <c r="B491" s="6" t="str">
        <f>"261220200904145155444"</f>
        <v>261220200904145155444</v>
      </c>
      <c r="C491" s="6" t="s">
        <v>8</v>
      </c>
      <c r="D491" s="6" t="str">
        <f>"符宇振"</f>
        <v>符宇振</v>
      </c>
    </row>
    <row r="492" spans="1:4" ht="42" customHeight="1">
      <c r="A492" s="5">
        <v>490</v>
      </c>
      <c r="B492" s="6" t="str">
        <f>"261220200904145834449"</f>
        <v>261220200904145834449</v>
      </c>
      <c r="C492" s="6" t="s">
        <v>8</v>
      </c>
      <c r="D492" s="6" t="str">
        <f>"秦明聪"</f>
        <v>秦明聪</v>
      </c>
    </row>
    <row r="493" spans="1:4" ht="42" customHeight="1">
      <c r="A493" s="5">
        <v>491</v>
      </c>
      <c r="B493" s="6" t="str">
        <f>"261220200904150054454"</f>
        <v>261220200904150054454</v>
      </c>
      <c r="C493" s="6" t="s">
        <v>8</v>
      </c>
      <c r="D493" s="6" t="str">
        <f>"王腾苇"</f>
        <v>王腾苇</v>
      </c>
    </row>
    <row r="494" spans="1:4" ht="42" customHeight="1">
      <c r="A494" s="5">
        <v>492</v>
      </c>
      <c r="B494" s="6" t="str">
        <f>"261220200904150159455"</f>
        <v>261220200904150159455</v>
      </c>
      <c r="C494" s="6" t="s">
        <v>8</v>
      </c>
      <c r="D494" s="6" t="str">
        <f>"李桂灵"</f>
        <v>李桂灵</v>
      </c>
    </row>
    <row r="495" spans="1:4" ht="42" customHeight="1">
      <c r="A495" s="5">
        <v>493</v>
      </c>
      <c r="B495" s="6" t="str">
        <f>"261220200904150206456"</f>
        <v>261220200904150206456</v>
      </c>
      <c r="C495" s="6" t="s">
        <v>8</v>
      </c>
      <c r="D495" s="6" t="str">
        <f>"王星星"</f>
        <v>王星星</v>
      </c>
    </row>
    <row r="496" spans="1:4" ht="42" customHeight="1">
      <c r="A496" s="5">
        <v>494</v>
      </c>
      <c r="B496" s="6" t="str">
        <f>"261220200904150534459"</f>
        <v>261220200904150534459</v>
      </c>
      <c r="C496" s="6" t="s">
        <v>8</v>
      </c>
      <c r="D496" s="6" t="str">
        <f>"王宇"</f>
        <v>王宇</v>
      </c>
    </row>
    <row r="497" spans="1:4" ht="42" customHeight="1">
      <c r="A497" s="5">
        <v>495</v>
      </c>
      <c r="B497" s="6" t="str">
        <f>"261220200904151412463"</f>
        <v>261220200904151412463</v>
      </c>
      <c r="C497" s="6" t="s">
        <v>8</v>
      </c>
      <c r="D497" s="6" t="str">
        <f>"卢昭凤"</f>
        <v>卢昭凤</v>
      </c>
    </row>
    <row r="498" spans="1:4" ht="42" customHeight="1">
      <c r="A498" s="5">
        <v>496</v>
      </c>
      <c r="B498" s="6" t="str">
        <f>"261220200904152711470"</f>
        <v>261220200904152711470</v>
      </c>
      <c r="C498" s="6" t="s">
        <v>8</v>
      </c>
      <c r="D498" s="6" t="str">
        <f>"陈新爱"</f>
        <v>陈新爱</v>
      </c>
    </row>
    <row r="499" spans="1:4" ht="42" customHeight="1">
      <c r="A499" s="5">
        <v>497</v>
      </c>
      <c r="B499" s="6" t="str">
        <f>"261220200904152955474"</f>
        <v>261220200904152955474</v>
      </c>
      <c r="C499" s="6" t="s">
        <v>8</v>
      </c>
      <c r="D499" s="6" t="str">
        <f>"辛玲丽"</f>
        <v>辛玲丽</v>
      </c>
    </row>
    <row r="500" spans="1:4" ht="42" customHeight="1">
      <c r="A500" s="5">
        <v>498</v>
      </c>
      <c r="B500" s="6" t="str">
        <f>"261220200904153215477"</f>
        <v>261220200904153215477</v>
      </c>
      <c r="C500" s="6" t="s">
        <v>8</v>
      </c>
      <c r="D500" s="6" t="str">
        <f>"侯得武"</f>
        <v>侯得武</v>
      </c>
    </row>
    <row r="501" spans="1:4" ht="42" customHeight="1">
      <c r="A501" s="5">
        <v>499</v>
      </c>
      <c r="B501" s="6" t="str">
        <f>"261220200904154147480"</f>
        <v>261220200904154147480</v>
      </c>
      <c r="C501" s="6" t="s">
        <v>8</v>
      </c>
      <c r="D501" s="6" t="str">
        <f>"陈丽惠"</f>
        <v>陈丽惠</v>
      </c>
    </row>
    <row r="502" spans="1:4" ht="42" customHeight="1">
      <c r="A502" s="5">
        <v>500</v>
      </c>
      <c r="B502" s="6" t="str">
        <f>"261220200904155031483"</f>
        <v>261220200904155031483</v>
      </c>
      <c r="C502" s="6" t="s">
        <v>8</v>
      </c>
      <c r="D502" s="6" t="str">
        <f>"劳璞"</f>
        <v>劳璞</v>
      </c>
    </row>
    <row r="503" spans="1:4" ht="42" customHeight="1">
      <c r="A503" s="5">
        <v>501</v>
      </c>
      <c r="B503" s="6" t="str">
        <f>"261220200904160912493"</f>
        <v>261220200904160912493</v>
      </c>
      <c r="C503" s="6" t="s">
        <v>8</v>
      </c>
      <c r="D503" s="6" t="str">
        <f>"钟昕蕾"</f>
        <v>钟昕蕾</v>
      </c>
    </row>
    <row r="504" spans="1:4" ht="42" customHeight="1">
      <c r="A504" s="5">
        <v>502</v>
      </c>
      <c r="B504" s="6" t="str">
        <f>"261220200904161010496"</f>
        <v>261220200904161010496</v>
      </c>
      <c r="C504" s="6" t="s">
        <v>8</v>
      </c>
      <c r="D504" s="6" t="str">
        <f>"王丽扬"</f>
        <v>王丽扬</v>
      </c>
    </row>
    <row r="505" spans="1:4" ht="42" customHeight="1">
      <c r="A505" s="5">
        <v>503</v>
      </c>
      <c r="B505" s="6" t="str">
        <f>"261220200904162430502"</f>
        <v>261220200904162430502</v>
      </c>
      <c r="C505" s="6" t="s">
        <v>8</v>
      </c>
      <c r="D505" s="6" t="str">
        <f>"符冰玉"</f>
        <v>符冰玉</v>
      </c>
    </row>
    <row r="506" spans="1:4" ht="42" customHeight="1">
      <c r="A506" s="5">
        <v>504</v>
      </c>
      <c r="B506" s="6" t="str">
        <f>"261220200904162453503"</f>
        <v>261220200904162453503</v>
      </c>
      <c r="C506" s="6" t="s">
        <v>8</v>
      </c>
      <c r="D506" s="6" t="str">
        <f>"李彩红"</f>
        <v>李彩红</v>
      </c>
    </row>
    <row r="507" spans="1:4" ht="42" customHeight="1">
      <c r="A507" s="5">
        <v>505</v>
      </c>
      <c r="B507" s="6" t="str">
        <f>"261220200904162801505"</f>
        <v>261220200904162801505</v>
      </c>
      <c r="C507" s="6" t="s">
        <v>8</v>
      </c>
      <c r="D507" s="6" t="str">
        <f>"王丽那"</f>
        <v>王丽那</v>
      </c>
    </row>
    <row r="508" spans="1:4" ht="42" customHeight="1">
      <c r="A508" s="5">
        <v>506</v>
      </c>
      <c r="B508" s="6" t="str">
        <f>"261220200904163005507"</f>
        <v>261220200904163005507</v>
      </c>
      <c r="C508" s="6" t="s">
        <v>8</v>
      </c>
      <c r="D508" s="6" t="str">
        <f>"林明胤"</f>
        <v>林明胤</v>
      </c>
    </row>
    <row r="509" spans="1:4" ht="42" customHeight="1">
      <c r="A509" s="5">
        <v>507</v>
      </c>
      <c r="B509" s="6" t="str">
        <f>"261220200904165727512"</f>
        <v>261220200904165727512</v>
      </c>
      <c r="C509" s="6" t="s">
        <v>8</v>
      </c>
      <c r="D509" s="6" t="str">
        <f>"符红咪"</f>
        <v>符红咪</v>
      </c>
    </row>
    <row r="510" spans="1:4" ht="42" customHeight="1">
      <c r="A510" s="5">
        <v>508</v>
      </c>
      <c r="B510" s="6" t="str">
        <f>"261220200904170027513"</f>
        <v>261220200904170027513</v>
      </c>
      <c r="C510" s="6" t="s">
        <v>8</v>
      </c>
      <c r="D510" s="6" t="str">
        <f>"陈丽蓉"</f>
        <v>陈丽蓉</v>
      </c>
    </row>
    <row r="511" spans="1:4" ht="42" customHeight="1">
      <c r="A511" s="5">
        <v>509</v>
      </c>
      <c r="B511" s="6" t="str">
        <f>"261220200904171104516"</f>
        <v>261220200904171104516</v>
      </c>
      <c r="C511" s="6" t="s">
        <v>8</v>
      </c>
      <c r="D511" s="6" t="str">
        <f>"刘苓蕴"</f>
        <v>刘苓蕴</v>
      </c>
    </row>
    <row r="512" spans="1:4" ht="42" customHeight="1">
      <c r="A512" s="5">
        <v>510</v>
      </c>
      <c r="B512" s="6" t="str">
        <f>"261220200904172400522"</f>
        <v>261220200904172400522</v>
      </c>
      <c r="C512" s="6" t="s">
        <v>8</v>
      </c>
      <c r="D512" s="6" t="str">
        <f>"王春英"</f>
        <v>王春英</v>
      </c>
    </row>
    <row r="513" spans="1:4" ht="42" customHeight="1">
      <c r="A513" s="5">
        <v>511</v>
      </c>
      <c r="B513" s="6" t="str">
        <f>"261220200904172747523"</f>
        <v>261220200904172747523</v>
      </c>
      <c r="C513" s="6" t="s">
        <v>8</v>
      </c>
      <c r="D513" s="6" t="str">
        <f>"刘亚根"</f>
        <v>刘亚根</v>
      </c>
    </row>
    <row r="514" spans="1:4" ht="42" customHeight="1">
      <c r="A514" s="5">
        <v>512</v>
      </c>
      <c r="B514" s="6" t="str">
        <f>"261220200904180201529"</f>
        <v>261220200904180201529</v>
      </c>
      <c r="C514" s="6" t="s">
        <v>8</v>
      </c>
      <c r="D514" s="6" t="str">
        <f>"邓英"</f>
        <v>邓英</v>
      </c>
    </row>
    <row r="515" spans="1:4" ht="42" customHeight="1">
      <c r="A515" s="5">
        <v>513</v>
      </c>
      <c r="B515" s="6" t="str">
        <f>"261220200904180527530"</f>
        <v>261220200904180527530</v>
      </c>
      <c r="C515" s="6" t="s">
        <v>8</v>
      </c>
      <c r="D515" s="6" t="str">
        <f>"钟静静"</f>
        <v>钟静静</v>
      </c>
    </row>
    <row r="516" spans="1:4" ht="42" customHeight="1">
      <c r="A516" s="5">
        <v>514</v>
      </c>
      <c r="B516" s="6" t="str">
        <f>"261220200904180539532"</f>
        <v>261220200904180539532</v>
      </c>
      <c r="C516" s="6" t="s">
        <v>8</v>
      </c>
      <c r="D516" s="6" t="str">
        <f>"王小燕"</f>
        <v>王小燕</v>
      </c>
    </row>
    <row r="517" spans="1:4" ht="42" customHeight="1">
      <c r="A517" s="5">
        <v>515</v>
      </c>
      <c r="B517" s="6" t="str">
        <f>"261220200904181256533"</f>
        <v>261220200904181256533</v>
      </c>
      <c r="C517" s="6" t="s">
        <v>8</v>
      </c>
      <c r="D517" s="6" t="str">
        <f>"陈喜章"</f>
        <v>陈喜章</v>
      </c>
    </row>
    <row r="518" spans="1:4" ht="42" customHeight="1">
      <c r="A518" s="5">
        <v>516</v>
      </c>
      <c r="B518" s="6" t="str">
        <f>"261220200904182402536"</f>
        <v>261220200904182402536</v>
      </c>
      <c r="C518" s="6" t="s">
        <v>8</v>
      </c>
      <c r="D518" s="6" t="str">
        <f>"李莹莹"</f>
        <v>李莹莹</v>
      </c>
    </row>
    <row r="519" spans="1:4" ht="42" customHeight="1">
      <c r="A519" s="5">
        <v>517</v>
      </c>
      <c r="B519" s="6" t="str">
        <f>"261220200904182729538"</f>
        <v>261220200904182729538</v>
      </c>
      <c r="C519" s="6" t="s">
        <v>8</v>
      </c>
      <c r="D519" s="6" t="str">
        <f>"吴原林"</f>
        <v>吴原林</v>
      </c>
    </row>
    <row r="520" spans="1:4" ht="42" customHeight="1">
      <c r="A520" s="5">
        <v>518</v>
      </c>
      <c r="B520" s="6" t="str">
        <f>"261220200904183436544"</f>
        <v>261220200904183436544</v>
      </c>
      <c r="C520" s="6" t="s">
        <v>8</v>
      </c>
      <c r="D520" s="6" t="str">
        <f>"黄塘堡"</f>
        <v>黄塘堡</v>
      </c>
    </row>
    <row r="521" spans="1:4" ht="42" customHeight="1">
      <c r="A521" s="5">
        <v>519</v>
      </c>
      <c r="B521" s="6" t="str">
        <f>"261220200904185015551"</f>
        <v>261220200904185015551</v>
      </c>
      <c r="C521" s="6" t="s">
        <v>8</v>
      </c>
      <c r="D521" s="6" t="str">
        <f>"符珠芳"</f>
        <v>符珠芳</v>
      </c>
    </row>
    <row r="522" spans="1:4" ht="42" customHeight="1">
      <c r="A522" s="5">
        <v>520</v>
      </c>
      <c r="B522" s="6" t="str">
        <f>"261220200904185756554"</f>
        <v>261220200904185756554</v>
      </c>
      <c r="C522" s="6" t="s">
        <v>8</v>
      </c>
      <c r="D522" s="6" t="str">
        <f>"袁悦悦"</f>
        <v>袁悦悦</v>
      </c>
    </row>
    <row r="523" spans="1:4" ht="42" customHeight="1">
      <c r="A523" s="5">
        <v>521</v>
      </c>
      <c r="B523" s="6" t="str">
        <f>"261220200904185929555"</f>
        <v>261220200904185929555</v>
      </c>
      <c r="C523" s="6" t="s">
        <v>8</v>
      </c>
      <c r="D523" s="6" t="str">
        <f>"王森"</f>
        <v>王森</v>
      </c>
    </row>
    <row r="524" spans="1:4" ht="42" customHeight="1">
      <c r="A524" s="5">
        <v>522</v>
      </c>
      <c r="B524" s="6" t="str">
        <f>"261220200904190244556"</f>
        <v>261220200904190244556</v>
      </c>
      <c r="C524" s="6" t="s">
        <v>8</v>
      </c>
      <c r="D524" s="6" t="str">
        <f>"符淞"</f>
        <v>符淞</v>
      </c>
    </row>
    <row r="525" spans="1:4" ht="42" customHeight="1">
      <c r="A525" s="5">
        <v>523</v>
      </c>
      <c r="B525" s="6" t="str">
        <f>"261220200904191951563"</f>
        <v>261220200904191951563</v>
      </c>
      <c r="C525" s="6" t="s">
        <v>8</v>
      </c>
      <c r="D525" s="6" t="str">
        <f>"王红蕖"</f>
        <v>王红蕖</v>
      </c>
    </row>
    <row r="526" spans="1:4" ht="42" customHeight="1">
      <c r="A526" s="5">
        <v>524</v>
      </c>
      <c r="B526" s="6" t="str">
        <f>"261220200904195321577"</f>
        <v>261220200904195321577</v>
      </c>
      <c r="C526" s="6" t="s">
        <v>8</v>
      </c>
      <c r="D526" s="6" t="str">
        <f>"符玥"</f>
        <v>符玥</v>
      </c>
    </row>
    <row r="527" spans="1:4" ht="42" customHeight="1">
      <c r="A527" s="5">
        <v>525</v>
      </c>
      <c r="B527" s="6" t="str">
        <f>"261220200904195935579"</f>
        <v>261220200904195935579</v>
      </c>
      <c r="C527" s="6" t="s">
        <v>8</v>
      </c>
      <c r="D527" s="6" t="str">
        <f>"连英如"</f>
        <v>连英如</v>
      </c>
    </row>
    <row r="528" spans="1:4" ht="42" customHeight="1">
      <c r="A528" s="5">
        <v>526</v>
      </c>
      <c r="B528" s="6" t="str">
        <f>"261220200904201358586"</f>
        <v>261220200904201358586</v>
      </c>
      <c r="C528" s="6" t="s">
        <v>8</v>
      </c>
      <c r="D528" s="6" t="str">
        <f>"符媚婷"</f>
        <v>符媚婷</v>
      </c>
    </row>
    <row r="529" spans="1:4" ht="42" customHeight="1">
      <c r="A529" s="5">
        <v>527</v>
      </c>
      <c r="B529" s="6" t="str">
        <f>"261220200904204045596"</f>
        <v>261220200904204045596</v>
      </c>
      <c r="C529" s="6" t="s">
        <v>8</v>
      </c>
      <c r="D529" s="6" t="str">
        <f>"许小齐"</f>
        <v>许小齐</v>
      </c>
    </row>
    <row r="530" spans="1:4" ht="42" customHeight="1">
      <c r="A530" s="5">
        <v>528</v>
      </c>
      <c r="B530" s="6" t="str">
        <f>"261220200904204232597"</f>
        <v>261220200904204232597</v>
      </c>
      <c r="C530" s="6" t="s">
        <v>8</v>
      </c>
      <c r="D530" s="6" t="str">
        <f>"黄莉霞"</f>
        <v>黄莉霞</v>
      </c>
    </row>
    <row r="531" spans="1:4" ht="42" customHeight="1">
      <c r="A531" s="5">
        <v>529</v>
      </c>
      <c r="B531" s="6" t="str">
        <f>"261220200904205418599"</f>
        <v>261220200904205418599</v>
      </c>
      <c r="C531" s="6" t="s">
        <v>8</v>
      </c>
      <c r="D531" s="6" t="str">
        <f>"陈玉菊"</f>
        <v>陈玉菊</v>
      </c>
    </row>
    <row r="532" spans="1:4" ht="42" customHeight="1">
      <c r="A532" s="5">
        <v>530</v>
      </c>
      <c r="B532" s="6" t="str">
        <f>"261220200904205611600"</f>
        <v>261220200904205611600</v>
      </c>
      <c r="C532" s="6" t="s">
        <v>8</v>
      </c>
      <c r="D532" s="6" t="str">
        <f>"王阳勃"</f>
        <v>王阳勃</v>
      </c>
    </row>
    <row r="533" spans="1:4" ht="42" customHeight="1">
      <c r="A533" s="5">
        <v>531</v>
      </c>
      <c r="B533" s="6" t="str">
        <f>"261220200904211750607"</f>
        <v>261220200904211750607</v>
      </c>
      <c r="C533" s="6" t="s">
        <v>8</v>
      </c>
      <c r="D533" s="6" t="str">
        <f>"吴育苗"</f>
        <v>吴育苗</v>
      </c>
    </row>
    <row r="534" spans="1:4" ht="42" customHeight="1">
      <c r="A534" s="5">
        <v>532</v>
      </c>
      <c r="B534" s="6" t="str">
        <f>"261220200904211855608"</f>
        <v>261220200904211855608</v>
      </c>
      <c r="C534" s="6" t="s">
        <v>8</v>
      </c>
      <c r="D534" s="6" t="str">
        <f>"陈彩柳"</f>
        <v>陈彩柳</v>
      </c>
    </row>
    <row r="535" spans="1:4" ht="42" customHeight="1">
      <c r="A535" s="5">
        <v>533</v>
      </c>
      <c r="B535" s="6" t="str">
        <f>"261220200904212510610"</f>
        <v>261220200904212510610</v>
      </c>
      <c r="C535" s="6" t="s">
        <v>8</v>
      </c>
      <c r="D535" s="6" t="str">
        <f>"林青巧"</f>
        <v>林青巧</v>
      </c>
    </row>
    <row r="536" spans="1:4" ht="42" customHeight="1">
      <c r="A536" s="5">
        <v>534</v>
      </c>
      <c r="B536" s="6" t="str">
        <f>"261220200904212811612"</f>
        <v>261220200904212811612</v>
      </c>
      <c r="C536" s="6" t="s">
        <v>8</v>
      </c>
      <c r="D536" s="6" t="str">
        <f>"陈春英"</f>
        <v>陈春英</v>
      </c>
    </row>
    <row r="537" spans="1:4" ht="42" customHeight="1">
      <c r="A537" s="5">
        <v>535</v>
      </c>
      <c r="B537" s="6" t="str">
        <f>"261220200904212906613"</f>
        <v>261220200904212906613</v>
      </c>
      <c r="C537" s="6" t="s">
        <v>8</v>
      </c>
      <c r="D537" s="6" t="str">
        <f>"符春晓"</f>
        <v>符春晓</v>
      </c>
    </row>
    <row r="538" spans="1:4" ht="42" customHeight="1">
      <c r="A538" s="5">
        <v>536</v>
      </c>
      <c r="B538" s="6" t="str">
        <f>"261220200904213052616"</f>
        <v>261220200904213052616</v>
      </c>
      <c r="C538" s="6" t="s">
        <v>8</v>
      </c>
      <c r="D538" s="6" t="str">
        <f>"谢邓锦"</f>
        <v>谢邓锦</v>
      </c>
    </row>
    <row r="539" spans="1:4" ht="42" customHeight="1">
      <c r="A539" s="5">
        <v>537</v>
      </c>
      <c r="B539" s="6" t="str">
        <f>"261220200904213508618"</f>
        <v>261220200904213508618</v>
      </c>
      <c r="C539" s="6" t="s">
        <v>8</v>
      </c>
      <c r="D539" s="6" t="str">
        <f>"王方彩"</f>
        <v>王方彩</v>
      </c>
    </row>
    <row r="540" spans="1:4" ht="42" customHeight="1">
      <c r="A540" s="5">
        <v>538</v>
      </c>
      <c r="B540" s="6" t="str">
        <f>"261220200904214107623"</f>
        <v>261220200904214107623</v>
      </c>
      <c r="C540" s="6" t="s">
        <v>8</v>
      </c>
      <c r="D540" s="6" t="str">
        <f>"朱秋柏"</f>
        <v>朱秋柏</v>
      </c>
    </row>
    <row r="541" spans="1:4" ht="42" customHeight="1">
      <c r="A541" s="5">
        <v>539</v>
      </c>
      <c r="B541" s="6" t="str">
        <f>"261220200904215039626"</f>
        <v>261220200904215039626</v>
      </c>
      <c r="C541" s="6" t="s">
        <v>8</v>
      </c>
      <c r="D541" s="6" t="str">
        <f>"沈小丹"</f>
        <v>沈小丹</v>
      </c>
    </row>
    <row r="542" spans="1:4" ht="42" customHeight="1">
      <c r="A542" s="5">
        <v>540</v>
      </c>
      <c r="B542" s="6" t="str">
        <f>"261220200904215603631"</f>
        <v>261220200904215603631</v>
      </c>
      <c r="C542" s="6" t="s">
        <v>8</v>
      </c>
      <c r="D542" s="6" t="str">
        <f>"吴娇琴"</f>
        <v>吴娇琴</v>
      </c>
    </row>
    <row r="543" spans="1:4" ht="42" customHeight="1">
      <c r="A543" s="5">
        <v>541</v>
      </c>
      <c r="B543" s="6" t="str">
        <f>"261220200904220442637"</f>
        <v>261220200904220442637</v>
      </c>
      <c r="C543" s="6" t="s">
        <v>8</v>
      </c>
      <c r="D543" s="6" t="str">
        <f>"黄升"</f>
        <v>黄升</v>
      </c>
    </row>
    <row r="544" spans="1:4" ht="42" customHeight="1">
      <c r="A544" s="5">
        <v>542</v>
      </c>
      <c r="B544" s="6" t="str">
        <f>"261220200904221259640"</f>
        <v>261220200904221259640</v>
      </c>
      <c r="C544" s="6" t="s">
        <v>8</v>
      </c>
      <c r="D544" s="6" t="str">
        <f>"叶萍"</f>
        <v>叶萍</v>
      </c>
    </row>
    <row r="545" spans="1:4" ht="42" customHeight="1">
      <c r="A545" s="5">
        <v>543</v>
      </c>
      <c r="B545" s="6" t="str">
        <f>"261220200904221333641"</f>
        <v>261220200904221333641</v>
      </c>
      <c r="C545" s="6" t="s">
        <v>8</v>
      </c>
      <c r="D545" s="6" t="str">
        <f>"符垂旭"</f>
        <v>符垂旭</v>
      </c>
    </row>
    <row r="546" spans="1:4" ht="42" customHeight="1">
      <c r="A546" s="5">
        <v>544</v>
      </c>
      <c r="B546" s="6" t="str">
        <f>"261220200904221353642"</f>
        <v>261220200904221353642</v>
      </c>
      <c r="C546" s="6" t="s">
        <v>8</v>
      </c>
      <c r="D546" s="6" t="str">
        <f>"陈昱全"</f>
        <v>陈昱全</v>
      </c>
    </row>
    <row r="547" spans="1:4" ht="42" customHeight="1">
      <c r="A547" s="5">
        <v>545</v>
      </c>
      <c r="B547" s="6" t="str">
        <f>"261220200904221622644"</f>
        <v>261220200904221622644</v>
      </c>
      <c r="C547" s="6" t="s">
        <v>8</v>
      </c>
      <c r="D547" s="6" t="str">
        <f>"郭奉鑫"</f>
        <v>郭奉鑫</v>
      </c>
    </row>
    <row r="548" spans="1:4" ht="42" customHeight="1">
      <c r="A548" s="5">
        <v>546</v>
      </c>
      <c r="B548" s="6" t="str">
        <f>"261220200904222139646"</f>
        <v>261220200904222139646</v>
      </c>
      <c r="C548" s="6" t="s">
        <v>8</v>
      </c>
      <c r="D548" s="6" t="str">
        <f>"符霞"</f>
        <v>符霞</v>
      </c>
    </row>
    <row r="549" spans="1:4" ht="42" customHeight="1">
      <c r="A549" s="5">
        <v>547</v>
      </c>
      <c r="B549" s="6" t="str">
        <f>"261220200904222226648"</f>
        <v>261220200904222226648</v>
      </c>
      <c r="C549" s="6" t="s">
        <v>8</v>
      </c>
      <c r="D549" s="6" t="str">
        <f>"刘丹"</f>
        <v>刘丹</v>
      </c>
    </row>
    <row r="550" spans="1:4" ht="42" customHeight="1">
      <c r="A550" s="5">
        <v>548</v>
      </c>
      <c r="B550" s="6" t="str">
        <f>"261220200904224006665"</f>
        <v>261220200904224006665</v>
      </c>
      <c r="C550" s="6" t="s">
        <v>8</v>
      </c>
      <c r="D550" s="6" t="str">
        <f>"林梓"</f>
        <v>林梓</v>
      </c>
    </row>
    <row r="551" spans="1:4" ht="42" customHeight="1">
      <c r="A551" s="5">
        <v>549</v>
      </c>
      <c r="B551" s="6" t="str">
        <f>"261220200904224644668"</f>
        <v>261220200904224644668</v>
      </c>
      <c r="C551" s="6" t="s">
        <v>8</v>
      </c>
      <c r="D551" s="6" t="str">
        <f>"方娇丽"</f>
        <v>方娇丽</v>
      </c>
    </row>
    <row r="552" spans="1:4" ht="42" customHeight="1">
      <c r="A552" s="5">
        <v>550</v>
      </c>
      <c r="B552" s="6" t="str">
        <f>"261220200904231920688"</f>
        <v>261220200904231920688</v>
      </c>
      <c r="C552" s="6" t="s">
        <v>8</v>
      </c>
      <c r="D552" s="6" t="str">
        <f>"林洗鹏"</f>
        <v>林洗鹏</v>
      </c>
    </row>
    <row r="553" spans="1:4" ht="42" customHeight="1">
      <c r="A553" s="5">
        <v>551</v>
      </c>
      <c r="B553" s="6" t="str">
        <f>"261220200904232527689"</f>
        <v>261220200904232527689</v>
      </c>
      <c r="C553" s="6" t="s">
        <v>8</v>
      </c>
      <c r="D553" s="6" t="str">
        <f>"林海妹"</f>
        <v>林海妹</v>
      </c>
    </row>
    <row r="554" spans="1:4" ht="42" customHeight="1">
      <c r="A554" s="5">
        <v>552</v>
      </c>
      <c r="B554" s="6" t="str">
        <f>"261220200904232557691"</f>
        <v>261220200904232557691</v>
      </c>
      <c r="C554" s="6" t="s">
        <v>8</v>
      </c>
      <c r="D554" s="6" t="str">
        <f>"黄小强"</f>
        <v>黄小强</v>
      </c>
    </row>
    <row r="555" spans="1:4" ht="42" customHeight="1">
      <c r="A555" s="5">
        <v>553</v>
      </c>
      <c r="B555" s="6" t="str">
        <f>"261220200904233018693"</f>
        <v>261220200904233018693</v>
      </c>
      <c r="C555" s="6" t="s">
        <v>8</v>
      </c>
      <c r="D555" s="6" t="str">
        <f>"胡海泳"</f>
        <v>胡海泳</v>
      </c>
    </row>
    <row r="556" spans="1:4" ht="42" customHeight="1">
      <c r="A556" s="5">
        <v>554</v>
      </c>
      <c r="B556" s="6" t="str">
        <f>"261220200904233122694"</f>
        <v>261220200904233122694</v>
      </c>
      <c r="C556" s="6" t="s">
        <v>8</v>
      </c>
      <c r="D556" s="6" t="str">
        <f>"陈秋霞"</f>
        <v>陈秋霞</v>
      </c>
    </row>
    <row r="557" spans="1:4" ht="42" customHeight="1">
      <c r="A557" s="5">
        <v>555</v>
      </c>
      <c r="B557" s="6" t="str">
        <f>"261220200904234301696"</f>
        <v>261220200904234301696</v>
      </c>
      <c r="C557" s="6" t="s">
        <v>8</v>
      </c>
      <c r="D557" s="6" t="str">
        <f>"王海芳"</f>
        <v>王海芳</v>
      </c>
    </row>
    <row r="558" spans="1:4" ht="42" customHeight="1">
      <c r="A558" s="5">
        <v>556</v>
      </c>
      <c r="B558" s="6" t="str">
        <f>"261220200904235450701"</f>
        <v>261220200904235450701</v>
      </c>
      <c r="C558" s="6" t="s">
        <v>8</v>
      </c>
      <c r="D558" s="6" t="str">
        <f>"王晓娇"</f>
        <v>王晓娇</v>
      </c>
    </row>
    <row r="559" spans="1:4" ht="42" customHeight="1">
      <c r="A559" s="5">
        <v>557</v>
      </c>
      <c r="B559" s="6" t="str">
        <f>"261220200905020639713"</f>
        <v>261220200905020639713</v>
      </c>
      <c r="C559" s="6" t="s">
        <v>8</v>
      </c>
      <c r="D559" s="6" t="str">
        <f>"王健汝"</f>
        <v>王健汝</v>
      </c>
    </row>
    <row r="560" spans="1:4" ht="42" customHeight="1">
      <c r="A560" s="5">
        <v>558</v>
      </c>
      <c r="B560" s="6" t="str">
        <f>"261220200905082410720"</f>
        <v>261220200905082410720</v>
      </c>
      <c r="C560" s="6" t="s">
        <v>8</v>
      </c>
      <c r="D560" s="6" t="str">
        <f>"庞三妹"</f>
        <v>庞三妹</v>
      </c>
    </row>
    <row r="561" spans="1:4" ht="42" customHeight="1">
      <c r="A561" s="5">
        <v>559</v>
      </c>
      <c r="B561" s="6" t="str">
        <f>"261220200905083352722"</f>
        <v>261220200905083352722</v>
      </c>
      <c r="C561" s="6" t="s">
        <v>8</v>
      </c>
      <c r="D561" s="6" t="str">
        <f>"秦大崇"</f>
        <v>秦大崇</v>
      </c>
    </row>
    <row r="562" spans="1:4" ht="42" customHeight="1">
      <c r="A562" s="5">
        <v>560</v>
      </c>
      <c r="B562" s="6" t="str">
        <f>"261220200905091402731"</f>
        <v>261220200905091402731</v>
      </c>
      <c r="C562" s="6" t="s">
        <v>8</v>
      </c>
      <c r="D562" s="6" t="str">
        <f>"符玲玲"</f>
        <v>符玲玲</v>
      </c>
    </row>
    <row r="563" spans="1:4" ht="42" customHeight="1">
      <c r="A563" s="5">
        <v>561</v>
      </c>
      <c r="B563" s="6" t="str">
        <f>"261220200905093023738"</f>
        <v>261220200905093023738</v>
      </c>
      <c r="C563" s="6" t="s">
        <v>8</v>
      </c>
      <c r="D563" s="6" t="str">
        <f>"郑宝龙"</f>
        <v>郑宝龙</v>
      </c>
    </row>
    <row r="564" spans="1:4" ht="42" customHeight="1">
      <c r="A564" s="5">
        <v>562</v>
      </c>
      <c r="B564" s="6" t="str">
        <f>"261220200905094218742"</f>
        <v>261220200905094218742</v>
      </c>
      <c r="C564" s="6" t="s">
        <v>8</v>
      </c>
      <c r="D564" s="6" t="str">
        <f>"陈族灵"</f>
        <v>陈族灵</v>
      </c>
    </row>
    <row r="565" spans="1:4" ht="42" customHeight="1">
      <c r="A565" s="5">
        <v>563</v>
      </c>
      <c r="B565" s="6" t="str">
        <f>"261220200905100055752"</f>
        <v>261220200905100055752</v>
      </c>
      <c r="C565" s="6" t="s">
        <v>8</v>
      </c>
      <c r="D565" s="6" t="str">
        <f>"王芳艳"</f>
        <v>王芳艳</v>
      </c>
    </row>
    <row r="566" spans="1:4" ht="42" customHeight="1">
      <c r="A566" s="5">
        <v>564</v>
      </c>
      <c r="B566" s="6" t="str">
        <f>"261220200905102023762"</f>
        <v>261220200905102023762</v>
      </c>
      <c r="C566" s="6" t="s">
        <v>8</v>
      </c>
      <c r="D566" s="6" t="str">
        <f>"王娇妹"</f>
        <v>王娇妹</v>
      </c>
    </row>
    <row r="567" spans="1:4" ht="42" customHeight="1">
      <c r="A567" s="5">
        <v>565</v>
      </c>
      <c r="B567" s="6" t="str">
        <f>"261220200905102607766"</f>
        <v>261220200905102607766</v>
      </c>
      <c r="C567" s="6" t="s">
        <v>8</v>
      </c>
      <c r="D567" s="6" t="str">
        <f>"庞文凤"</f>
        <v>庞文凤</v>
      </c>
    </row>
    <row r="568" spans="1:4" ht="42" customHeight="1">
      <c r="A568" s="5">
        <v>566</v>
      </c>
      <c r="B568" s="6" t="str">
        <f>"261220200905111330789"</f>
        <v>261220200905111330789</v>
      </c>
      <c r="C568" s="6" t="s">
        <v>8</v>
      </c>
      <c r="D568" s="6" t="str">
        <f>"陈燕灵"</f>
        <v>陈燕灵</v>
      </c>
    </row>
    <row r="569" spans="1:4" ht="42" customHeight="1">
      <c r="A569" s="5">
        <v>567</v>
      </c>
      <c r="B569" s="6" t="str">
        <f>"261220200905111348790"</f>
        <v>261220200905111348790</v>
      </c>
      <c r="C569" s="6" t="s">
        <v>8</v>
      </c>
      <c r="D569" s="6" t="str">
        <f>"王孝坚"</f>
        <v>王孝坚</v>
      </c>
    </row>
    <row r="570" spans="1:4" ht="42" customHeight="1">
      <c r="A570" s="5">
        <v>568</v>
      </c>
      <c r="B570" s="6" t="str">
        <f>"261220200905111641792"</f>
        <v>261220200905111641792</v>
      </c>
      <c r="C570" s="6" t="s">
        <v>8</v>
      </c>
      <c r="D570" s="6" t="str">
        <f>"李茹媛"</f>
        <v>李茹媛</v>
      </c>
    </row>
    <row r="571" spans="1:4" ht="42" customHeight="1">
      <c r="A571" s="5">
        <v>569</v>
      </c>
      <c r="B571" s="6" t="str">
        <f>"261220200905112126794"</f>
        <v>261220200905112126794</v>
      </c>
      <c r="C571" s="6" t="s">
        <v>8</v>
      </c>
      <c r="D571" s="6" t="str">
        <f>"王代山"</f>
        <v>王代山</v>
      </c>
    </row>
    <row r="572" spans="1:4" ht="42" customHeight="1">
      <c r="A572" s="5">
        <v>570</v>
      </c>
      <c r="B572" s="6" t="str">
        <f>"261220200905113416804"</f>
        <v>261220200905113416804</v>
      </c>
      <c r="C572" s="6" t="s">
        <v>8</v>
      </c>
      <c r="D572" s="6" t="str">
        <f>"陈燕勾"</f>
        <v>陈燕勾</v>
      </c>
    </row>
    <row r="573" spans="1:4" ht="42" customHeight="1">
      <c r="A573" s="5">
        <v>571</v>
      </c>
      <c r="B573" s="6" t="str">
        <f>"261220200905113958807"</f>
        <v>261220200905113958807</v>
      </c>
      <c r="C573" s="6" t="s">
        <v>8</v>
      </c>
      <c r="D573" s="6" t="str">
        <f>"林爱"</f>
        <v>林爱</v>
      </c>
    </row>
    <row r="574" spans="1:4" ht="42" customHeight="1">
      <c r="A574" s="5">
        <v>572</v>
      </c>
      <c r="B574" s="6" t="str">
        <f>"261220200905115612814"</f>
        <v>261220200905115612814</v>
      </c>
      <c r="C574" s="6" t="s">
        <v>8</v>
      </c>
      <c r="D574" s="6" t="str">
        <f>"王青果"</f>
        <v>王青果</v>
      </c>
    </row>
    <row r="575" spans="1:4" ht="42" customHeight="1">
      <c r="A575" s="5">
        <v>573</v>
      </c>
      <c r="B575" s="6" t="str">
        <f>"261220200905120302818"</f>
        <v>261220200905120302818</v>
      </c>
      <c r="C575" s="6" t="s">
        <v>8</v>
      </c>
      <c r="D575" s="6" t="str">
        <f>"许任华"</f>
        <v>许任华</v>
      </c>
    </row>
    <row r="576" spans="1:4" ht="42" customHeight="1">
      <c r="A576" s="5">
        <v>574</v>
      </c>
      <c r="B576" s="6" t="str">
        <f>"261220200905124951833"</f>
        <v>261220200905124951833</v>
      </c>
      <c r="C576" s="6" t="s">
        <v>8</v>
      </c>
      <c r="D576" s="6" t="str">
        <f>"王清雪"</f>
        <v>王清雪</v>
      </c>
    </row>
    <row r="577" spans="1:4" ht="42" customHeight="1">
      <c r="A577" s="5">
        <v>575</v>
      </c>
      <c r="B577" s="6" t="str">
        <f>"261220200905125548838"</f>
        <v>261220200905125548838</v>
      </c>
      <c r="C577" s="6" t="s">
        <v>8</v>
      </c>
      <c r="D577" s="6" t="str">
        <f>"郑怡"</f>
        <v>郑怡</v>
      </c>
    </row>
    <row r="578" spans="1:4" ht="42" customHeight="1">
      <c r="A578" s="5">
        <v>576</v>
      </c>
      <c r="B578" s="6" t="str">
        <f>"261220200905132213852"</f>
        <v>261220200905132213852</v>
      </c>
      <c r="C578" s="6" t="s">
        <v>8</v>
      </c>
      <c r="D578" s="6" t="str">
        <f>"王丹"</f>
        <v>王丹</v>
      </c>
    </row>
    <row r="579" spans="1:4" ht="42" customHeight="1">
      <c r="A579" s="5">
        <v>577</v>
      </c>
      <c r="B579" s="6" t="str">
        <f>"261220200905132218853"</f>
        <v>261220200905132218853</v>
      </c>
      <c r="C579" s="6" t="s">
        <v>8</v>
      </c>
      <c r="D579" s="6" t="str">
        <f>"林晓妹"</f>
        <v>林晓妹</v>
      </c>
    </row>
    <row r="580" spans="1:4" ht="42" customHeight="1">
      <c r="A580" s="5">
        <v>578</v>
      </c>
      <c r="B580" s="6" t="str">
        <f>"261220200905132932860"</f>
        <v>261220200905132932860</v>
      </c>
      <c r="C580" s="6" t="s">
        <v>8</v>
      </c>
      <c r="D580" s="6" t="str">
        <f>"纪新群"</f>
        <v>纪新群</v>
      </c>
    </row>
    <row r="581" spans="1:4" ht="42" customHeight="1">
      <c r="A581" s="5">
        <v>579</v>
      </c>
      <c r="B581" s="6" t="str">
        <f>"261220200905140111873"</f>
        <v>261220200905140111873</v>
      </c>
      <c r="C581" s="6" t="s">
        <v>8</v>
      </c>
      <c r="D581" s="6" t="str">
        <f>"王丽蓉"</f>
        <v>王丽蓉</v>
      </c>
    </row>
    <row r="582" spans="1:4" ht="42" customHeight="1">
      <c r="A582" s="5">
        <v>580</v>
      </c>
      <c r="B582" s="6" t="str">
        <f>"261220200905144645891"</f>
        <v>261220200905144645891</v>
      </c>
      <c r="C582" s="6" t="s">
        <v>8</v>
      </c>
      <c r="D582" s="6" t="str">
        <f>"陈素洪"</f>
        <v>陈素洪</v>
      </c>
    </row>
    <row r="583" spans="1:4" ht="42" customHeight="1">
      <c r="A583" s="5">
        <v>581</v>
      </c>
      <c r="B583" s="6" t="str">
        <f>"261220200905144725893"</f>
        <v>261220200905144725893</v>
      </c>
      <c r="C583" s="6" t="s">
        <v>8</v>
      </c>
      <c r="D583" s="6" t="str">
        <f>"杨艳"</f>
        <v>杨艳</v>
      </c>
    </row>
    <row r="584" spans="1:4" ht="42" customHeight="1">
      <c r="A584" s="5">
        <v>582</v>
      </c>
      <c r="B584" s="6" t="str">
        <f>"261220200905150325900"</f>
        <v>261220200905150325900</v>
      </c>
      <c r="C584" s="6" t="s">
        <v>8</v>
      </c>
      <c r="D584" s="6" t="str">
        <f>"王海玲"</f>
        <v>王海玲</v>
      </c>
    </row>
    <row r="585" spans="1:4" ht="42" customHeight="1">
      <c r="A585" s="5">
        <v>583</v>
      </c>
      <c r="B585" s="6" t="str">
        <f>"261220200905150449902"</f>
        <v>261220200905150449902</v>
      </c>
      <c r="C585" s="6" t="s">
        <v>8</v>
      </c>
      <c r="D585" s="6" t="str">
        <f>"倪明佐"</f>
        <v>倪明佐</v>
      </c>
    </row>
    <row r="586" spans="1:4" ht="42" customHeight="1">
      <c r="A586" s="5">
        <v>584</v>
      </c>
      <c r="B586" s="6" t="str">
        <f>"261220200905153508913"</f>
        <v>261220200905153508913</v>
      </c>
      <c r="C586" s="6" t="s">
        <v>8</v>
      </c>
      <c r="D586" s="6" t="str">
        <f>"林小芳"</f>
        <v>林小芳</v>
      </c>
    </row>
    <row r="587" spans="1:4" ht="42" customHeight="1">
      <c r="A587" s="5">
        <v>585</v>
      </c>
      <c r="B587" s="6" t="str">
        <f>"261220200905153541914"</f>
        <v>261220200905153541914</v>
      </c>
      <c r="C587" s="6" t="s">
        <v>8</v>
      </c>
      <c r="D587" s="6" t="str">
        <f>"王海印"</f>
        <v>王海印</v>
      </c>
    </row>
    <row r="588" spans="1:4" ht="42" customHeight="1">
      <c r="A588" s="5">
        <v>586</v>
      </c>
      <c r="B588" s="6" t="str">
        <f>"261220200905154307920"</f>
        <v>261220200905154307920</v>
      </c>
      <c r="C588" s="6" t="s">
        <v>8</v>
      </c>
      <c r="D588" s="6" t="str">
        <f>"王佳成"</f>
        <v>王佳成</v>
      </c>
    </row>
    <row r="589" spans="1:4" ht="42" customHeight="1">
      <c r="A589" s="5">
        <v>587</v>
      </c>
      <c r="B589" s="6" t="str">
        <f>"261220200905160158926"</f>
        <v>261220200905160158926</v>
      </c>
      <c r="C589" s="6" t="s">
        <v>8</v>
      </c>
      <c r="D589" s="6" t="str">
        <f>"叶春燕"</f>
        <v>叶春燕</v>
      </c>
    </row>
    <row r="590" spans="1:4" ht="42" customHeight="1">
      <c r="A590" s="5">
        <v>588</v>
      </c>
      <c r="B590" s="6" t="str">
        <f>"261220200905165922960"</f>
        <v>261220200905165922960</v>
      </c>
      <c r="C590" s="6" t="s">
        <v>8</v>
      </c>
      <c r="D590" s="6" t="str">
        <f>"王思玉"</f>
        <v>王思玉</v>
      </c>
    </row>
    <row r="591" spans="1:4" ht="42" customHeight="1">
      <c r="A591" s="5">
        <v>589</v>
      </c>
      <c r="B591" s="6" t="str">
        <f>"261220200905171710965"</f>
        <v>261220200905171710965</v>
      </c>
      <c r="C591" s="6" t="s">
        <v>8</v>
      </c>
      <c r="D591" s="6" t="str">
        <f>"谢春花"</f>
        <v>谢春花</v>
      </c>
    </row>
    <row r="592" spans="1:4" ht="42" customHeight="1">
      <c r="A592" s="5">
        <v>590</v>
      </c>
      <c r="B592" s="6" t="str">
        <f>"261220200905173259967"</f>
        <v>261220200905173259967</v>
      </c>
      <c r="C592" s="6" t="s">
        <v>8</v>
      </c>
      <c r="D592" s="6" t="str">
        <f>"李学景"</f>
        <v>李学景</v>
      </c>
    </row>
    <row r="593" spans="1:4" ht="42" customHeight="1">
      <c r="A593" s="5">
        <v>591</v>
      </c>
      <c r="B593" s="6" t="str">
        <f>"261220200905200013985"</f>
        <v>261220200905200013985</v>
      </c>
      <c r="C593" s="6" t="s">
        <v>8</v>
      </c>
      <c r="D593" s="6" t="str">
        <f>"王海云"</f>
        <v>王海云</v>
      </c>
    </row>
    <row r="594" spans="1:4" ht="42" customHeight="1">
      <c r="A594" s="5">
        <v>592</v>
      </c>
      <c r="B594" s="6" t="str">
        <f>"261220200905200640989"</f>
        <v>261220200905200640989</v>
      </c>
      <c r="C594" s="6" t="s">
        <v>8</v>
      </c>
      <c r="D594" s="6" t="str">
        <f>"王小北"</f>
        <v>王小北</v>
      </c>
    </row>
    <row r="595" spans="1:4" ht="42" customHeight="1">
      <c r="A595" s="5">
        <v>593</v>
      </c>
      <c r="B595" s="6" t="str">
        <f>"261220200905200643990"</f>
        <v>261220200905200643990</v>
      </c>
      <c r="C595" s="6" t="s">
        <v>8</v>
      </c>
      <c r="D595" s="6" t="str">
        <f>"王春妹"</f>
        <v>王春妹</v>
      </c>
    </row>
    <row r="596" spans="1:4" ht="42" customHeight="1">
      <c r="A596" s="5">
        <v>594</v>
      </c>
      <c r="B596" s="6" t="str">
        <f>"261220200905205900998"</f>
        <v>261220200905205900998</v>
      </c>
      <c r="C596" s="6" t="s">
        <v>8</v>
      </c>
      <c r="D596" s="6" t="str">
        <f>"陈忠"</f>
        <v>陈忠</v>
      </c>
    </row>
    <row r="597" spans="1:4" ht="42" customHeight="1">
      <c r="A597" s="5">
        <v>595</v>
      </c>
      <c r="B597" s="6" t="str">
        <f>"261220200905210138999"</f>
        <v>261220200905210138999</v>
      </c>
      <c r="C597" s="6" t="s">
        <v>8</v>
      </c>
      <c r="D597" s="6" t="str">
        <f>"符文菊"</f>
        <v>符文菊</v>
      </c>
    </row>
    <row r="598" spans="1:4" ht="42" customHeight="1">
      <c r="A598" s="5">
        <v>596</v>
      </c>
      <c r="B598" s="6" t="str">
        <f>"2612202009052107391001"</f>
        <v>2612202009052107391001</v>
      </c>
      <c r="C598" s="6" t="s">
        <v>8</v>
      </c>
      <c r="D598" s="6" t="str">
        <f>"谢小贫"</f>
        <v>谢小贫</v>
      </c>
    </row>
    <row r="599" spans="1:4" ht="42" customHeight="1">
      <c r="A599" s="5">
        <v>597</v>
      </c>
      <c r="B599" s="6" t="str">
        <f>"2612202009052233251018"</f>
        <v>2612202009052233251018</v>
      </c>
      <c r="C599" s="6" t="s">
        <v>8</v>
      </c>
      <c r="D599" s="6" t="str">
        <f>"许小芳"</f>
        <v>许小芳</v>
      </c>
    </row>
    <row r="600" spans="1:4" ht="42" customHeight="1">
      <c r="A600" s="5">
        <v>598</v>
      </c>
      <c r="B600" s="6" t="str">
        <f>"2612202009052355471031"</f>
        <v>2612202009052355471031</v>
      </c>
      <c r="C600" s="6" t="s">
        <v>8</v>
      </c>
      <c r="D600" s="6" t="str">
        <f>"毛炳伟"</f>
        <v>毛炳伟</v>
      </c>
    </row>
    <row r="601" spans="1:4" ht="42" customHeight="1">
      <c r="A601" s="5">
        <v>599</v>
      </c>
      <c r="B601" s="6" t="str">
        <f>"2612202009031008432"</f>
        <v>2612202009031008432</v>
      </c>
      <c r="C601" s="6" t="s">
        <v>9</v>
      </c>
      <c r="D601" s="6" t="str">
        <f>"陈石元"</f>
        <v>陈石元</v>
      </c>
    </row>
    <row r="602" spans="1:4" ht="42" customHeight="1">
      <c r="A602" s="5">
        <v>600</v>
      </c>
      <c r="B602" s="6" t="str">
        <f>"26122020090312534621"</f>
        <v>26122020090312534621</v>
      </c>
      <c r="C602" s="6" t="s">
        <v>9</v>
      </c>
      <c r="D602" s="6" t="str">
        <f>"韩君斌"</f>
        <v>韩君斌</v>
      </c>
    </row>
    <row r="603" spans="1:4" ht="42" customHeight="1">
      <c r="A603" s="5">
        <v>601</v>
      </c>
      <c r="B603" s="6" t="str">
        <f>"261220200904150859460"</f>
        <v>261220200904150859460</v>
      </c>
      <c r="C603" s="6" t="s">
        <v>9</v>
      </c>
      <c r="D603" s="6" t="str">
        <f>"周颂玉"</f>
        <v>周颂玉</v>
      </c>
    </row>
    <row r="604" spans="1:4" ht="42" customHeight="1">
      <c r="A604" s="5">
        <v>602</v>
      </c>
      <c r="B604" s="6" t="str">
        <f>"261220200904172006520"</f>
        <v>261220200904172006520</v>
      </c>
      <c r="C604" s="6" t="s">
        <v>9</v>
      </c>
      <c r="D604" s="6" t="str">
        <f>"符妹"</f>
        <v>符妹</v>
      </c>
    </row>
    <row r="605" spans="1:4" ht="42" customHeight="1">
      <c r="A605" s="5">
        <v>603</v>
      </c>
      <c r="B605" s="6" t="str">
        <f>"261220200904220203636"</f>
        <v>261220200904220203636</v>
      </c>
      <c r="C605" s="6" t="s">
        <v>9</v>
      </c>
      <c r="D605" s="6" t="str">
        <f>"李朝阳"</f>
        <v>李朝阳</v>
      </c>
    </row>
    <row r="606" spans="1:4" ht="42" customHeight="1">
      <c r="A606" s="5">
        <v>604</v>
      </c>
      <c r="B606" s="6" t="str">
        <f>"261220200904225157673"</f>
        <v>261220200904225157673</v>
      </c>
      <c r="C606" s="6" t="s">
        <v>9</v>
      </c>
      <c r="D606" s="6" t="str">
        <f>"黄玉婷"</f>
        <v>黄玉婷</v>
      </c>
    </row>
    <row r="607" spans="1:4" ht="42" customHeight="1">
      <c r="A607" s="5">
        <v>605</v>
      </c>
      <c r="B607" s="6" t="str">
        <f>"261220200905104838777"</f>
        <v>261220200905104838777</v>
      </c>
      <c r="C607" s="6" t="s">
        <v>9</v>
      </c>
      <c r="D607" s="6" t="str">
        <f>"陈金宁"</f>
        <v>陈金宁</v>
      </c>
    </row>
    <row r="608" spans="1:4" ht="42" customHeight="1">
      <c r="A608" s="5">
        <v>606</v>
      </c>
      <c r="B608" s="6" t="str">
        <f>"261220200905113254801"</f>
        <v>261220200905113254801</v>
      </c>
      <c r="C608" s="6" t="s">
        <v>9</v>
      </c>
      <c r="D608" s="6" t="str">
        <f>"王伟萌"</f>
        <v>王伟萌</v>
      </c>
    </row>
    <row r="609" spans="1:4" ht="42" customHeight="1">
      <c r="A609" s="5">
        <v>607</v>
      </c>
      <c r="B609" s="6" t="str">
        <f>"261220200905115315811"</f>
        <v>261220200905115315811</v>
      </c>
      <c r="C609" s="6" t="s">
        <v>9</v>
      </c>
      <c r="D609" s="6" t="str">
        <f>"肖亮朋"</f>
        <v>肖亮朋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2020-09-16T10:05:01Z</dcterms:created>
  <dcterms:modified xsi:type="dcterms:W3CDTF">2020-09-22T03:39:26Z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